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Internal\01_Regulatory Services\02_Cases\2025 Cases\00_2025-00257 Base Case\06_All Filed Discovery\02_AG-KIUC\Set 1\Q77\"/>
    </mc:Choice>
  </mc:AlternateContent>
  <xr:revisionPtr revIDLastSave="0" documentId="8_{6096F3E0-9EBB-4517-9A0B-B39EEF411EC1}" xr6:coauthVersionLast="47" xr6:coauthVersionMax="47" xr10:uidLastSave="{00000000-0000-0000-0000-000000000000}"/>
  <bookViews>
    <workbookView xWindow="-110" yWindow="-110" windowWidth="19420" windowHeight="10300" tabRatio="909" xr2:uid="{00000000-000D-0000-FFFF-FFFF00000000}"/>
  </bookViews>
  <sheets>
    <sheet name="Inputs" sheetId="138" r:id="rId1"/>
    <sheet name="1.00" sheetId="106" r:id="rId2"/>
    <sheet name="1.10" sheetId="15" r:id="rId3"/>
    <sheet name="2.00" sheetId="16" r:id="rId4"/>
    <sheet name="3.00" sheetId="11" r:id="rId5"/>
    <sheet name="3.10" sheetId="46" r:id="rId6"/>
    <sheet name="3.20" sheetId="51" r:id="rId7"/>
    <sheet name="3.30" sheetId="52" r:id="rId8"/>
    <sheet name="3.40A" sheetId="8" r:id="rId9"/>
    <sheet name="3.40B" sheetId="135" r:id="rId10"/>
    <sheet name="3.40C" sheetId="136" r:id="rId11"/>
    <sheet name="3.40D" sheetId="137" r:id="rId12"/>
    <sheet name="3.50" sheetId="48" r:id="rId13"/>
    <sheet name="4.00" sheetId="6" r:id="rId14"/>
    <sheet name="5.00" sheetId="41" r:id="rId15"/>
    <sheet name="6.00" sheetId="107" r:id="rId16"/>
    <sheet name="IS" sheetId="140" r:id="rId17"/>
    <sheet name="BS" sheetId="141" r:id="rId18"/>
    <sheet name="Monthly O&amp;M Exp. from Test Year" sheetId="145" r:id="rId19"/>
    <sheet name="3.32" sheetId="45" state="hidden" r:id="rId20"/>
    <sheet name="Property Tax" sheetId="57" state="hidden" r:id="rId21"/>
    <sheet name="IN Tax Rates" sheetId="105" state="hidden" r:id="rId22"/>
    <sheet name="IN TAX Lookup" sheetId="113" state="hidden" r:id="rId23"/>
    <sheet name="Changes from Rate Case" sheetId="116" state="hidden" r:id="rId24"/>
  </sheets>
  <definedNames>
    <definedName name="ASD">#REF!</definedName>
    <definedName name="Begin_AP" localSheetId="17">#REF!</definedName>
    <definedName name="Begin_AP" localSheetId="16">#REF!</definedName>
    <definedName name="Begin_AP" localSheetId="18">#REF!</definedName>
    <definedName name="Begin_AP">#REF!</definedName>
    <definedName name="Begin_Print1" localSheetId="17">#REF!</definedName>
    <definedName name="Begin_Print1" localSheetId="16">IS!#REF!</definedName>
    <definedName name="Begin_Print1" localSheetId="18">#REF!</definedName>
    <definedName name="Begin_Print1">#REF!</definedName>
    <definedName name="BS_BEGIN" localSheetId="17">BS!$B$8</definedName>
    <definedName name="BS_BEGIN" localSheetId="16">#REF!</definedName>
    <definedName name="BS_BEGIN" localSheetId="18">#REF!</definedName>
    <definedName name="BS_BEGIN">#REF!</definedName>
    <definedName name="BS_CAP" localSheetId="17">BS!$B$402</definedName>
    <definedName name="BS_CAP" localSheetId="16">#REF!</definedName>
    <definedName name="BS_CAP" localSheetId="18">#REF!</definedName>
    <definedName name="BS_CAP">#REF!</definedName>
    <definedName name="BS_END" localSheetId="17">BS!$B$744</definedName>
    <definedName name="BS_END" localSheetId="16">#REF!</definedName>
    <definedName name="BS_END" localSheetId="18">#REF!</definedName>
    <definedName name="BS_END">#REF!</definedName>
    <definedName name="C_Begin" localSheetId="16">IS!$A$7</definedName>
    <definedName name="C_Begin">#REF!</definedName>
    <definedName name="C_End" localSheetId="16">IS!$L$683</definedName>
    <definedName name="C_End">#REF!</definedName>
    <definedName name="CSA" localSheetId="17">#REF!</definedName>
    <definedName name="CSA" localSheetId="16">#REF!</definedName>
    <definedName name="CSA" localSheetId="18">#REF!</definedName>
    <definedName name="CSA">#REF!</definedName>
    <definedName name="CSO" localSheetId="17">#REF!</definedName>
    <definedName name="CSO" localSheetId="16">#REF!</definedName>
    <definedName name="CSO" localSheetId="18">#REF!</definedName>
    <definedName name="CSO">#REF!</definedName>
    <definedName name="End_AP" localSheetId="17">#REF!</definedName>
    <definedName name="End_AP" localSheetId="16">#REF!</definedName>
    <definedName name="End_AP" localSheetId="18">#REF!</definedName>
    <definedName name="End_AP">#REF!</definedName>
    <definedName name="Marshall_Rate" localSheetId="20">'Property Tax'!$B$2</definedName>
    <definedName name="Marshall_Rate">#REF!</definedName>
    <definedName name="NONUTILITY" localSheetId="17">#REF!</definedName>
    <definedName name="NONUTILITY" localSheetId="16">#REF!</definedName>
    <definedName name="NONUTILITY" localSheetId="18">#REF!</definedName>
    <definedName name="NONUTILITY">#REF!</definedName>
    <definedName name="NvsASD" localSheetId="17">"V2018-03-31"</definedName>
    <definedName name="NvsASD" localSheetId="16">"V2018-03-31"</definedName>
    <definedName name="NvsASD">"V2017-08-31"</definedName>
    <definedName name="NvsAutoDrillOk">"VN"</definedName>
    <definedName name="NvsDrillHyperLink" localSheetId="16">"https://psfinweb.aepsc.com/psp/fcm90prd_newwin/EMPLOYEE/ERP/c/REPORT_BOOKS.IC_RUN_DRILLDOWN.GBL?Action=A&amp;NVS_INSTANCE=9326823_9695762"</definedName>
    <definedName name="NvsElapsedTime" localSheetId="17">0.00593749999825377</definedName>
    <definedName name="NvsElapsedTime" localSheetId="16">0.00593749999825377</definedName>
    <definedName name="NvsElapsedTime" localSheetId="18">0.00255787037167465</definedName>
    <definedName name="NvsElapsedTime">0.00255787037167465</definedName>
    <definedName name="NvsEndTime" localSheetId="17">43197.9282523148</definedName>
    <definedName name="NvsEndTime" localSheetId="16">43197.9282523148</definedName>
    <definedName name="NvsEndTime" localSheetId="18">42990.6050462963</definedName>
    <definedName name="NvsEndTime">42990.6050462963</definedName>
    <definedName name="NvsInstanceHook" localSheetId="16">"nvsMacro1"</definedName>
    <definedName name="NvsInstanceHook">"""nvsMacro"""</definedName>
    <definedName name="NvsInstLang">"VENG"</definedName>
    <definedName name="NvsInstSpec">"%,FBUSINESS_UNIT,TGL_PRPT_CONS,NKYP_CORP_CONSOL"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"%,X,RZF.ACCOUNT.,CNF.."</definedName>
    <definedName name="NvsPanelBusUnit">"V100"</definedName>
    <definedName name="NvsPanelEffdt">"V2099-01-01"</definedName>
    <definedName name="NvsPanelSetid">"VAEP"</definedName>
    <definedName name="NvsReqBU">"VX999"</definedName>
    <definedName name="NvsReqBUOnly">"VN"</definedName>
    <definedName name="NvsSheetType" localSheetId="16">"M"</definedName>
    <definedName name="NvsTransLed">"VN"</definedName>
    <definedName name="NvsTree.GL_FERC_ACCT" localSheetId="17">"YSNYN"</definedName>
    <definedName name="NvsTree.GL_FERC_ACCT" localSheetId="16">"YSNYN"</definedName>
    <definedName name="NvsTree.GL_PRPT_CONS">"NNNNN"</definedName>
    <definedName name="NvsTree.PRPT_ACCOUNT" localSheetId="16">"YSNYN"</definedName>
    <definedName name="NvsTreeASD" localSheetId="17">"V2018-03-31"</definedName>
    <definedName name="NvsTreeASD" localSheetId="16">"V2018-03-31"</definedName>
    <definedName name="NvsTreeASD">"V2017-08-31"</definedName>
    <definedName name="NvsValTbl.ACCOUNT">"GL_ACCOUNT_TBL"</definedName>
    <definedName name="NvsValTbl.AEP_BENEFIT_LOC">"AEP_BEN_ALL_VW"</definedName>
    <definedName name="NvsValTbl.AFFILIATE">"AFFILIATE_VW"</definedName>
    <definedName name="NvsValTbl.BUSINESS_UNIT">"BUS_UNIT_TBL_FS"</definedName>
    <definedName name="NvsValTbl.CURRENCY_CD">"CURRENCY_CD_TBL"</definedName>
    <definedName name="NvsValTbl.DEPTID">"DEPARTMENT_TBL"</definedName>
    <definedName name="OPR_ID" localSheetId="17">#REF!</definedName>
    <definedName name="OPR_ID" localSheetId="16">IS!$B$704</definedName>
    <definedName name="OPR_ID" localSheetId="18">#REF!</definedName>
    <definedName name="OPR_ID">#REF!</definedName>
    <definedName name="PC_Percent" localSheetId="20">'Property Tax'!$B$6</definedName>
    <definedName name="PC_Percent">#REF!</definedName>
    <definedName name="_xlnm.Print_Area" localSheetId="1">'1.00'!$A$1:$H$36</definedName>
    <definedName name="_xlnm.Print_Area" localSheetId="2">'1.10'!$A$1:$F$38</definedName>
    <definedName name="_xlnm.Print_Area" localSheetId="3">'2.00'!$A$1:$E$24</definedName>
    <definedName name="_xlnm.Print_Area" localSheetId="4">'3.00'!$A$1:$I$35</definedName>
    <definedName name="_xlnm.Print_Area" localSheetId="5">'3.10'!$A$1:$L$65</definedName>
    <definedName name="_xlnm.Print_Area" localSheetId="6">'3.20'!$A$1:$S$47</definedName>
    <definedName name="_xlnm.Print_Area" localSheetId="7">'3.30'!$B$1:$F$29</definedName>
    <definedName name="_xlnm.Print_Area" localSheetId="8">'3.40A'!$A$1:$O$42</definedName>
    <definedName name="_xlnm.Print_Area" localSheetId="9">'3.40B'!$A$1:$O$42</definedName>
    <definedName name="_xlnm.Print_Area" localSheetId="10">'3.40C'!$A$1:$O$45</definedName>
    <definedName name="_xlnm.Print_Area" localSheetId="11">'3.40D'!$A$1:$O$43</definedName>
    <definedName name="_xlnm.Print_Area" localSheetId="12">'3.50'!$A$1:$J$25</definedName>
    <definedName name="_xlnm.Print_Area" localSheetId="13">'4.00'!$A$1:$J$36</definedName>
    <definedName name="_xlnm.Print_Area" localSheetId="14">'5.00'!$A$1:$G$27</definedName>
    <definedName name="_xlnm.Print_Area" localSheetId="15">'6.00'!$A$1:$H$41</definedName>
    <definedName name="_xlnm.Print_Titles" localSheetId="2">'1.10'!$1:$6</definedName>
    <definedName name="_xlnm.Print_Titles" localSheetId="16">IS!$A:$C,IS!$2:$6</definedName>
    <definedName name="RESERVED" localSheetId="17">#REF!</definedName>
    <definedName name="RESERVED" localSheetId="16">#REF!</definedName>
    <definedName name="RESERVED" localSheetId="18">#REF!</definedName>
    <definedName name="RESERVED">#REF!</definedName>
    <definedName name="Reserved_Section" localSheetId="17">#REF!</definedName>
    <definedName name="Reserved_Section" localSheetId="16">#REF!</definedName>
    <definedName name="Reserved_Section" localSheetId="18">#REF!</definedName>
    <definedName name="Reserved_Section">#REF!</definedName>
    <definedName name="Rev_End" localSheetId="17">#REF!</definedName>
    <definedName name="Rev_End" localSheetId="16">IS!#REF!</definedName>
    <definedName name="Rev_End" localSheetId="18">#REF!</definedName>
    <definedName name="Rev_End">#REF!</definedName>
    <definedName name="search_directory_name">"R:\fcm90prd\nvision\rpts\Fin_Reports\"</definedName>
    <definedName name="tim" localSheetId="17">#REF!</definedName>
    <definedName name="tim" localSheetId="16">#REF!</definedName>
    <definedName name="tim" localSheetId="18">#REF!</definedName>
    <definedName name="tim">#REF!</definedName>
    <definedName name="WV_List" localSheetId="20">'Property Tax'!$B$4</definedName>
    <definedName name="WV_List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2" i="8" l="1"/>
  <c r="R13" i="8"/>
  <c r="R14" i="8"/>
  <c r="S12" i="8"/>
  <c r="S13" i="8"/>
  <c r="S14" i="8"/>
  <c r="R15" i="8"/>
  <c r="T13" i="8"/>
  <c r="R22" i="8"/>
  <c r="C103" i="138"/>
  <c r="R23" i="8"/>
  <c r="R24" i="8"/>
  <c r="R26" i="8"/>
  <c r="R27" i="8"/>
  <c r="C51" i="138"/>
  <c r="C53" i="138"/>
  <c r="S22" i="8"/>
  <c r="T12" i="8"/>
  <c r="T14" i="8"/>
  <c r="S23" i="8"/>
  <c r="T23" i="8"/>
  <c r="U23" i="8"/>
  <c r="S24" i="8"/>
  <c r="T22" i="8"/>
  <c r="T24" i="8"/>
  <c r="U22" i="8"/>
  <c r="C54" i="138"/>
  <c r="D21" i="41"/>
  <c r="C183" i="138"/>
  <c r="F51" i="46"/>
  <c r="K51" i="46"/>
  <c r="C35" i="138"/>
  <c r="C50" i="138"/>
  <c r="C60" i="138"/>
  <c r="C59" i="138"/>
  <c r="C58" i="138"/>
  <c r="C57" i="138"/>
  <c r="C56" i="138"/>
  <c r="E461" i="138"/>
  <c r="E460" i="138"/>
  <c r="E457" i="138"/>
  <c r="E455" i="138"/>
  <c r="E453" i="138"/>
  <c r="E451" i="138"/>
  <c r="E449" i="138"/>
  <c r="E447" i="138"/>
  <c r="E442" i="138"/>
  <c r="E441" i="138"/>
  <c r="E440" i="138"/>
  <c r="E439" i="138"/>
  <c r="E438" i="138"/>
  <c r="E437" i="138"/>
  <c r="E431" i="138"/>
  <c r="E429" i="138"/>
  <c r="E428" i="138"/>
  <c r="E427" i="138"/>
  <c r="E410" i="138"/>
  <c r="E409" i="138"/>
  <c r="E408" i="138"/>
  <c r="E407" i="138"/>
  <c r="E406" i="138"/>
  <c r="E405" i="138"/>
  <c r="E404" i="138"/>
  <c r="E402" i="138"/>
  <c r="E401" i="138"/>
  <c r="E400" i="138"/>
  <c r="E399" i="138"/>
  <c r="E398" i="138"/>
  <c r="E397" i="138"/>
  <c r="E396" i="138"/>
  <c r="E394" i="138"/>
  <c r="E393" i="138"/>
  <c r="E392" i="138"/>
  <c r="E391" i="138"/>
  <c r="E390" i="138"/>
  <c r="E389" i="138"/>
  <c r="E388" i="138"/>
  <c r="E386" i="138"/>
  <c r="E385" i="138"/>
  <c r="E384" i="138"/>
  <c r="E383" i="138"/>
  <c r="E382" i="138"/>
  <c r="E381" i="138"/>
  <c r="E380" i="138"/>
  <c r="E377" i="138"/>
  <c r="E376" i="138"/>
  <c r="E375" i="138"/>
  <c r="E374" i="138"/>
  <c r="E373" i="138"/>
  <c r="E372" i="138"/>
  <c r="E371" i="138"/>
  <c r="E369" i="138"/>
  <c r="E368" i="138"/>
  <c r="E367" i="138"/>
  <c r="E366" i="138"/>
  <c r="E365" i="138"/>
  <c r="E364" i="138"/>
  <c r="E363" i="138"/>
  <c r="E361" i="138"/>
  <c r="E360" i="138"/>
  <c r="E359" i="138"/>
  <c r="E358" i="138"/>
  <c r="E357" i="138"/>
  <c r="E356" i="138"/>
  <c r="E355" i="138"/>
  <c r="E353" i="138"/>
  <c r="E352" i="138"/>
  <c r="E351" i="138"/>
  <c r="E350" i="138"/>
  <c r="E349" i="138"/>
  <c r="E348" i="138"/>
  <c r="E347" i="138"/>
  <c r="E344" i="138"/>
  <c r="E343" i="138"/>
  <c r="E342" i="138"/>
  <c r="E339" i="138"/>
  <c r="E338" i="138"/>
  <c r="E337" i="138"/>
  <c r="E332" i="138"/>
  <c r="E331" i="138"/>
  <c r="E330" i="138"/>
  <c r="E329" i="138"/>
  <c r="E328" i="138"/>
  <c r="E327" i="138"/>
  <c r="E326" i="138"/>
  <c r="E324" i="138"/>
  <c r="E323" i="138"/>
  <c r="E322" i="138"/>
  <c r="E321" i="138"/>
  <c r="E320" i="138"/>
  <c r="E319" i="138"/>
  <c r="E318" i="138"/>
  <c r="E316" i="138"/>
  <c r="E315" i="138"/>
  <c r="E314" i="138"/>
  <c r="E313" i="138"/>
  <c r="E312" i="138"/>
  <c r="E311" i="138"/>
  <c r="E310" i="138"/>
  <c r="E308" i="138"/>
  <c r="E307" i="138"/>
  <c r="E306" i="138"/>
  <c r="E305" i="138"/>
  <c r="E304" i="138"/>
  <c r="E303" i="138"/>
  <c r="E302" i="138"/>
  <c r="E299" i="138"/>
  <c r="E298" i="138"/>
  <c r="E297" i="138"/>
  <c r="E296" i="138"/>
  <c r="E295" i="138"/>
  <c r="E294" i="138"/>
  <c r="E293" i="138"/>
  <c r="E291" i="138"/>
  <c r="E290" i="138"/>
  <c r="E289" i="138"/>
  <c r="E288" i="138"/>
  <c r="E287" i="138"/>
  <c r="E286" i="138"/>
  <c r="E285" i="138"/>
  <c r="E283" i="138"/>
  <c r="E282" i="138"/>
  <c r="E281" i="138"/>
  <c r="E280" i="138"/>
  <c r="E279" i="138"/>
  <c r="E278" i="138"/>
  <c r="E277" i="138"/>
  <c r="E275" i="138"/>
  <c r="E274" i="138"/>
  <c r="E273" i="138"/>
  <c r="E272" i="138"/>
  <c r="E271" i="138"/>
  <c r="E270" i="138"/>
  <c r="E269" i="138"/>
  <c r="E266" i="138"/>
  <c r="E265" i="138"/>
  <c r="E264" i="138"/>
  <c r="E261" i="138"/>
  <c r="E260" i="138"/>
  <c r="E259" i="138"/>
  <c r="E254" i="138"/>
  <c r="E253" i="138"/>
  <c r="E252" i="138"/>
  <c r="E251" i="138"/>
  <c r="E250" i="138"/>
  <c r="E249" i="138"/>
  <c r="E248" i="138"/>
  <c r="E246" i="138"/>
  <c r="E245" i="138"/>
  <c r="E244" i="138"/>
  <c r="E243" i="138"/>
  <c r="E242" i="138"/>
  <c r="E241" i="138"/>
  <c r="E240" i="138"/>
  <c r="E238" i="138"/>
  <c r="E237" i="138"/>
  <c r="E236" i="138"/>
  <c r="E235" i="138"/>
  <c r="E234" i="138"/>
  <c r="E233" i="138"/>
  <c r="E232" i="138"/>
  <c r="E230" i="138"/>
  <c r="E229" i="138"/>
  <c r="E228" i="138"/>
  <c r="E227" i="138"/>
  <c r="E226" i="138"/>
  <c r="E225" i="138"/>
  <c r="E224" i="138"/>
  <c r="E221" i="138"/>
  <c r="E220" i="138"/>
  <c r="E219" i="138"/>
  <c r="E218" i="138"/>
  <c r="E217" i="138"/>
  <c r="E216" i="138"/>
  <c r="E215" i="138"/>
  <c r="E213" i="138"/>
  <c r="E212" i="138"/>
  <c r="E211" i="138"/>
  <c r="E210" i="138"/>
  <c r="E209" i="138"/>
  <c r="E208" i="138"/>
  <c r="E207" i="138"/>
  <c r="E205" i="138"/>
  <c r="E204" i="138"/>
  <c r="E203" i="138"/>
  <c r="E202" i="138"/>
  <c r="E201" i="138"/>
  <c r="E200" i="138"/>
  <c r="E199" i="138"/>
  <c r="E197" i="138"/>
  <c r="E196" i="138"/>
  <c r="E195" i="138"/>
  <c r="E194" i="138"/>
  <c r="E193" i="138"/>
  <c r="E192" i="138"/>
  <c r="E191" i="138"/>
  <c r="E188" i="138"/>
  <c r="E187" i="138"/>
  <c r="E186" i="138"/>
  <c r="E183" i="138"/>
  <c r="E182" i="138"/>
  <c r="E179" i="138"/>
  <c r="E174" i="138"/>
  <c r="E173" i="138"/>
  <c r="E172" i="138"/>
  <c r="E171" i="138"/>
  <c r="E170" i="138"/>
  <c r="E169" i="138"/>
  <c r="E168" i="138"/>
  <c r="E166" i="138"/>
  <c r="E165" i="138"/>
  <c r="E164" i="138"/>
  <c r="E163" i="138"/>
  <c r="E162" i="138"/>
  <c r="E161" i="138"/>
  <c r="E160" i="138"/>
  <c r="E158" i="138"/>
  <c r="E157" i="138"/>
  <c r="E156" i="138"/>
  <c r="E155" i="138"/>
  <c r="E154" i="138"/>
  <c r="E153" i="138"/>
  <c r="E152" i="138"/>
  <c r="E150" i="138"/>
  <c r="E149" i="138"/>
  <c r="E148" i="138"/>
  <c r="E147" i="138"/>
  <c r="E146" i="138"/>
  <c r="E145" i="138"/>
  <c r="E144" i="138"/>
  <c r="E141" i="138"/>
  <c r="E140" i="138"/>
  <c r="E139" i="138"/>
  <c r="E138" i="138"/>
  <c r="E137" i="138"/>
  <c r="E136" i="138"/>
  <c r="E135" i="138"/>
  <c r="E133" i="138"/>
  <c r="E132" i="138"/>
  <c r="E131" i="138"/>
  <c r="E130" i="138"/>
  <c r="E129" i="138"/>
  <c r="E128" i="138"/>
  <c r="E127" i="138"/>
  <c r="E125" i="138"/>
  <c r="E124" i="138"/>
  <c r="E123" i="138"/>
  <c r="E122" i="138"/>
  <c r="E121" i="138"/>
  <c r="E120" i="138"/>
  <c r="E119" i="138"/>
  <c r="E117" i="138"/>
  <c r="E116" i="138"/>
  <c r="E115" i="138"/>
  <c r="E114" i="138"/>
  <c r="E113" i="138"/>
  <c r="E112" i="138"/>
  <c r="E111" i="138"/>
  <c r="E108" i="138"/>
  <c r="E107" i="138"/>
  <c r="E106" i="138"/>
  <c r="E103" i="138"/>
  <c r="E102" i="138"/>
  <c r="E99" i="138"/>
  <c r="E98" i="138"/>
  <c r="E97" i="138"/>
  <c r="E87" i="138"/>
  <c r="E86" i="138"/>
  <c r="E85" i="138"/>
  <c r="E84" i="138"/>
  <c r="E83" i="138"/>
  <c r="E82" i="138"/>
  <c r="E81" i="138"/>
  <c r="E80" i="138"/>
  <c r="E79" i="138"/>
  <c r="E78" i="138"/>
  <c r="E77" i="138"/>
  <c r="E76" i="138"/>
  <c r="E75" i="138"/>
  <c r="E74" i="138"/>
  <c r="E73" i="138"/>
  <c r="E72" i="138"/>
  <c r="E65" i="138"/>
  <c r="E64" i="138"/>
  <c r="E63" i="138"/>
  <c r="E62" i="138"/>
  <c r="E61" i="138"/>
  <c r="E60" i="138"/>
  <c r="E59" i="138"/>
  <c r="E58" i="138"/>
  <c r="E57" i="138"/>
  <c r="E56" i="138"/>
  <c r="E55" i="138"/>
  <c r="E54" i="138"/>
  <c r="E53" i="138"/>
  <c r="E52" i="138"/>
  <c r="E51" i="138"/>
  <c r="E50" i="138"/>
  <c r="E49" i="138"/>
  <c r="E48" i="138"/>
  <c r="E47" i="138"/>
  <c r="E46" i="138"/>
  <c r="E45" i="138"/>
  <c r="E44" i="138"/>
  <c r="E41" i="138"/>
  <c r="E36" i="138"/>
  <c r="E34" i="138"/>
  <c r="E42" i="138"/>
  <c r="E43" i="138"/>
  <c r="C9" i="48"/>
  <c r="B22" i="107"/>
  <c r="B40" i="107"/>
  <c r="F40" i="107"/>
  <c r="D22" i="107"/>
  <c r="C22" i="107"/>
  <c r="I20" i="48"/>
  <c r="I19" i="48"/>
  <c r="I18" i="48"/>
  <c r="I17" i="48"/>
  <c r="I16" i="48"/>
  <c r="I15" i="48"/>
  <c r="I14" i="48"/>
  <c r="I13" i="48"/>
  <c r="I12" i="48"/>
  <c r="I11" i="48"/>
  <c r="I10" i="48"/>
  <c r="E35" i="138"/>
  <c r="C33" i="138"/>
  <c r="E33" i="138"/>
  <c r="D35" i="106"/>
  <c r="D32" i="106"/>
  <c r="D24" i="106"/>
  <c r="C27" i="138"/>
  <c r="D10" i="15"/>
  <c r="F18" i="11"/>
  <c r="E27" i="138"/>
  <c r="J14" i="51"/>
  <c r="J13" i="51"/>
  <c r="J12" i="51"/>
  <c r="J11" i="51"/>
  <c r="F13" i="51"/>
  <c r="F9" i="51"/>
  <c r="I56" i="46"/>
  <c r="F56" i="46"/>
  <c r="F52" i="46"/>
  <c r="F49" i="46"/>
  <c r="F20" i="46"/>
  <c r="I45" i="46"/>
  <c r="F46" i="46"/>
  <c r="F43" i="46"/>
  <c r="F39" i="46"/>
  <c r="I38" i="46"/>
  <c r="I37" i="46"/>
  <c r="I36" i="46"/>
  <c r="F35" i="46"/>
  <c r="F34" i="46"/>
  <c r="F33" i="46"/>
  <c r="I32" i="46"/>
  <c r="K29" i="46"/>
  <c r="K28" i="46"/>
  <c r="I29" i="46"/>
  <c r="F29" i="46"/>
  <c r="F28" i="46"/>
  <c r="F30" i="46"/>
  <c r="K30" i="46"/>
  <c r="F23" i="46"/>
  <c r="F22" i="46"/>
  <c r="I21" i="46"/>
  <c r="I19" i="46"/>
  <c r="C17" i="138"/>
  <c r="L29" i="137"/>
  <c r="L28" i="137"/>
  <c r="L27" i="137"/>
  <c r="L26" i="137"/>
  <c r="L25" i="137"/>
  <c r="L24" i="137"/>
  <c r="L23" i="137"/>
  <c r="J29" i="137"/>
  <c r="J28" i="137"/>
  <c r="J27" i="137"/>
  <c r="J26" i="137"/>
  <c r="J25" i="137"/>
  <c r="J24" i="137"/>
  <c r="J23" i="137"/>
  <c r="L20" i="137"/>
  <c r="L19" i="137"/>
  <c r="L18" i="137"/>
  <c r="L17" i="137"/>
  <c r="L16" i="137"/>
  <c r="L15" i="137"/>
  <c r="L14" i="137"/>
  <c r="J20" i="137"/>
  <c r="J19" i="137"/>
  <c r="J18" i="137"/>
  <c r="J17" i="137"/>
  <c r="J16" i="137"/>
  <c r="J15" i="137"/>
  <c r="J14" i="137"/>
  <c r="R14" i="137"/>
  <c r="R13" i="137"/>
  <c r="H29" i="137"/>
  <c r="H28" i="137"/>
  <c r="H27" i="137"/>
  <c r="H26" i="137"/>
  <c r="H25" i="137"/>
  <c r="H24" i="137"/>
  <c r="H23" i="137"/>
  <c r="F29" i="137"/>
  <c r="F28" i="137"/>
  <c r="F27" i="137"/>
  <c r="F26" i="137"/>
  <c r="F25" i="137"/>
  <c r="F24" i="137"/>
  <c r="F23" i="137"/>
  <c r="H20" i="137"/>
  <c r="H19" i="137"/>
  <c r="H18" i="137"/>
  <c r="H17" i="137"/>
  <c r="H16" i="137"/>
  <c r="H15" i="137"/>
  <c r="H14" i="137"/>
  <c r="F20" i="137"/>
  <c r="F19" i="137"/>
  <c r="F18" i="137"/>
  <c r="F17" i="137"/>
  <c r="F16" i="137"/>
  <c r="F15" i="137"/>
  <c r="F14" i="137"/>
  <c r="L12" i="137"/>
  <c r="J12" i="137"/>
  <c r="H12" i="137"/>
  <c r="F12" i="137"/>
  <c r="C340" i="138"/>
  <c r="E340" i="138"/>
  <c r="R15" i="136"/>
  <c r="R13" i="136"/>
  <c r="J34" i="136"/>
  <c r="R12" i="136"/>
  <c r="J36" i="136"/>
  <c r="L28" i="136"/>
  <c r="L27" i="136"/>
  <c r="L26" i="136"/>
  <c r="L25" i="136"/>
  <c r="L24" i="136"/>
  <c r="L23" i="136"/>
  <c r="L22" i="136"/>
  <c r="J28" i="136"/>
  <c r="J27" i="136"/>
  <c r="J26" i="136"/>
  <c r="J25" i="136"/>
  <c r="J24" i="136"/>
  <c r="J23" i="136"/>
  <c r="J22" i="136"/>
  <c r="L19" i="136"/>
  <c r="L18" i="136"/>
  <c r="L17" i="136"/>
  <c r="L16" i="136"/>
  <c r="L15" i="136"/>
  <c r="L14" i="136"/>
  <c r="L13" i="136"/>
  <c r="J19" i="136"/>
  <c r="J18" i="136"/>
  <c r="J17" i="136"/>
  <c r="J16" i="136"/>
  <c r="J15" i="136"/>
  <c r="J14" i="136"/>
  <c r="J13" i="136"/>
  <c r="H28" i="136"/>
  <c r="H27" i="136"/>
  <c r="H26" i="136"/>
  <c r="H25" i="136"/>
  <c r="H24" i="136"/>
  <c r="H23" i="136"/>
  <c r="H22" i="136"/>
  <c r="F28" i="136"/>
  <c r="F27" i="136"/>
  <c r="F26" i="136"/>
  <c r="F25" i="136"/>
  <c r="F24" i="136"/>
  <c r="F23" i="136"/>
  <c r="F22" i="136"/>
  <c r="H19" i="136"/>
  <c r="H18" i="136"/>
  <c r="H17" i="136"/>
  <c r="H16" i="136"/>
  <c r="H15" i="136"/>
  <c r="H14" i="136"/>
  <c r="H13" i="136"/>
  <c r="F19" i="136"/>
  <c r="F18" i="136"/>
  <c r="F17" i="136"/>
  <c r="F16" i="136"/>
  <c r="F15" i="136"/>
  <c r="F14" i="136"/>
  <c r="F13" i="136"/>
  <c r="L11" i="136"/>
  <c r="J11" i="136"/>
  <c r="H11" i="136"/>
  <c r="F11" i="136"/>
  <c r="C262" i="138"/>
  <c r="E262" i="138"/>
  <c r="R15" i="135"/>
  <c r="L28" i="135"/>
  <c r="L27" i="135"/>
  <c r="L26" i="135"/>
  <c r="L25" i="135"/>
  <c r="L24" i="135"/>
  <c r="L23" i="135"/>
  <c r="L22" i="135"/>
  <c r="J28" i="135"/>
  <c r="J27" i="135"/>
  <c r="J26" i="135"/>
  <c r="J25" i="135"/>
  <c r="J24" i="135"/>
  <c r="J23" i="135"/>
  <c r="J22" i="135"/>
  <c r="L19" i="135"/>
  <c r="L18" i="135"/>
  <c r="L17" i="135"/>
  <c r="L16" i="135"/>
  <c r="L15" i="135"/>
  <c r="L14" i="135"/>
  <c r="L13" i="135"/>
  <c r="J19" i="135"/>
  <c r="J18" i="135"/>
  <c r="J17" i="135"/>
  <c r="J16" i="135"/>
  <c r="J15" i="135"/>
  <c r="J14" i="135"/>
  <c r="J13" i="135"/>
  <c r="H28" i="135"/>
  <c r="H27" i="135"/>
  <c r="H26" i="135"/>
  <c r="H25" i="135"/>
  <c r="H24" i="135"/>
  <c r="H23" i="135"/>
  <c r="H22" i="135"/>
  <c r="F28" i="135"/>
  <c r="F27" i="135"/>
  <c r="F26" i="135"/>
  <c r="F25" i="135"/>
  <c r="F24" i="135"/>
  <c r="F23" i="135"/>
  <c r="F22" i="135"/>
  <c r="H19" i="135"/>
  <c r="H18" i="135"/>
  <c r="H17" i="135"/>
  <c r="H16" i="135"/>
  <c r="H15" i="135"/>
  <c r="H14" i="135"/>
  <c r="H13" i="135"/>
  <c r="F19" i="135"/>
  <c r="F18" i="135"/>
  <c r="F17" i="135"/>
  <c r="F16" i="135"/>
  <c r="F15" i="135"/>
  <c r="F14" i="135"/>
  <c r="F13" i="135"/>
  <c r="L11" i="135"/>
  <c r="J11" i="135"/>
  <c r="H11" i="135"/>
  <c r="F11" i="135"/>
  <c r="R23" i="135"/>
  <c r="R22" i="135"/>
  <c r="R13" i="135"/>
  <c r="J34" i="135"/>
  <c r="R12" i="135"/>
  <c r="F36" i="135"/>
  <c r="J36" i="8"/>
  <c r="J34" i="8"/>
  <c r="F36" i="8"/>
  <c r="F34" i="8"/>
  <c r="L28" i="8"/>
  <c r="L27" i="8"/>
  <c r="L26" i="8"/>
  <c r="L25" i="8"/>
  <c r="L24" i="8"/>
  <c r="L23" i="8"/>
  <c r="L22" i="8"/>
  <c r="J28" i="8"/>
  <c r="J27" i="8"/>
  <c r="J26" i="8"/>
  <c r="J25" i="8"/>
  <c r="J24" i="8"/>
  <c r="J23" i="8"/>
  <c r="J22" i="8"/>
  <c r="L19" i="8"/>
  <c r="L18" i="8"/>
  <c r="L17" i="8"/>
  <c r="L16" i="8"/>
  <c r="L15" i="8"/>
  <c r="L14" i="8"/>
  <c r="L13" i="8"/>
  <c r="J19" i="8"/>
  <c r="J18" i="8"/>
  <c r="J17" i="8"/>
  <c r="J16" i="8"/>
  <c r="J15" i="8"/>
  <c r="J14" i="8"/>
  <c r="J13" i="8"/>
  <c r="H28" i="8"/>
  <c r="H27" i="8"/>
  <c r="H26" i="8"/>
  <c r="H25" i="8"/>
  <c r="H24" i="8"/>
  <c r="H23" i="8"/>
  <c r="H22" i="8"/>
  <c r="F28" i="8"/>
  <c r="F27" i="8"/>
  <c r="F26" i="8"/>
  <c r="F25" i="8"/>
  <c r="F24" i="8"/>
  <c r="F23" i="8"/>
  <c r="F22" i="8"/>
  <c r="H19" i="8"/>
  <c r="H18" i="8"/>
  <c r="H17" i="8"/>
  <c r="H16" i="8"/>
  <c r="H15" i="8"/>
  <c r="H14" i="8"/>
  <c r="H13" i="8"/>
  <c r="F17" i="8"/>
  <c r="C100" i="138"/>
  <c r="F19" i="8"/>
  <c r="F18" i="8"/>
  <c r="F16" i="8"/>
  <c r="F15" i="8"/>
  <c r="F14" i="8"/>
  <c r="F13" i="8"/>
  <c r="L11" i="8"/>
  <c r="J11" i="8"/>
  <c r="H11" i="8"/>
  <c r="F11" i="8"/>
  <c r="I32" i="6"/>
  <c r="I30" i="6"/>
  <c r="D23" i="41"/>
  <c r="D19" i="41"/>
  <c r="D17" i="41"/>
  <c r="D15" i="41"/>
  <c r="F15" i="41"/>
  <c r="D11" i="41"/>
  <c r="D5" i="41"/>
  <c r="D8" i="106"/>
  <c r="C463" i="138"/>
  <c r="C462" i="138"/>
  <c r="C452" i="138"/>
  <c r="C448" i="138"/>
  <c r="C430" i="138"/>
  <c r="E430" i="138"/>
  <c r="F26" i="11"/>
  <c r="F28" i="11"/>
  <c r="F15" i="11"/>
  <c r="F21" i="11"/>
  <c r="C184" i="138"/>
  <c r="E184" i="138"/>
  <c r="C104" i="138"/>
  <c r="E104" i="138"/>
  <c r="D23" i="16"/>
  <c r="F50" i="46"/>
  <c r="K50" i="46"/>
  <c r="K35" i="46"/>
  <c r="K32" i="46"/>
  <c r="K23" i="46"/>
  <c r="K34" i="46"/>
  <c r="K45" i="46"/>
  <c r="K20" i="46"/>
  <c r="K36" i="46"/>
  <c r="K37" i="46"/>
  <c r="K52" i="46"/>
  <c r="K38" i="46"/>
  <c r="K49" i="46"/>
  <c r="K19" i="46"/>
  <c r="K39" i="46"/>
  <c r="K21" i="46"/>
  <c r="K43" i="46"/>
  <c r="K22" i="46"/>
  <c r="K33" i="46"/>
  <c r="F47" i="46"/>
  <c r="N12" i="137"/>
  <c r="E448" i="138"/>
  <c r="C40" i="107"/>
  <c r="C456" i="138"/>
  <c r="E452" i="138"/>
  <c r="E463" i="138"/>
  <c r="G40" i="107"/>
  <c r="E462" i="138"/>
  <c r="E22" i="107"/>
  <c r="F22" i="107"/>
  <c r="F23" i="107"/>
  <c r="D32" i="15"/>
  <c r="E13" i="106"/>
  <c r="N11" i="135"/>
  <c r="N11" i="136"/>
  <c r="C180" i="138"/>
  <c r="E180" i="138"/>
  <c r="E100" i="138"/>
  <c r="I12" i="46"/>
  <c r="I11" i="46"/>
  <c r="H30" i="11"/>
  <c r="I47" i="46"/>
  <c r="L38" i="137"/>
  <c r="K56" i="46"/>
  <c r="E424" i="138"/>
  <c r="K46" i="46"/>
  <c r="J38" i="137"/>
  <c r="H38" i="137"/>
  <c r="F18" i="46"/>
  <c r="F38" i="137"/>
  <c r="R15" i="137"/>
  <c r="S13" i="137"/>
  <c r="T13" i="137"/>
  <c r="J37" i="136"/>
  <c r="F34" i="136"/>
  <c r="F36" i="136"/>
  <c r="R14" i="136"/>
  <c r="S12" i="136"/>
  <c r="T12" i="136"/>
  <c r="R14" i="135"/>
  <c r="S12" i="135"/>
  <c r="T12" i="135"/>
  <c r="F34" i="135"/>
  <c r="F37" i="135"/>
  <c r="J36" i="135"/>
  <c r="J37" i="135"/>
  <c r="J37" i="8"/>
  <c r="F37" i="8"/>
  <c r="R24" i="135"/>
  <c r="S23" i="135"/>
  <c r="N11" i="8"/>
  <c r="I34" i="6"/>
  <c r="D20" i="15"/>
  <c r="F11" i="41"/>
  <c r="D27" i="15"/>
  <c r="D13" i="41"/>
  <c r="F13" i="41"/>
  <c r="E27" i="15"/>
  <c r="D25" i="41"/>
  <c r="E17" i="41"/>
  <c r="C458" i="138"/>
  <c r="O30" i="51"/>
  <c r="O40" i="51"/>
  <c r="S28" i="51"/>
  <c r="S26" i="51"/>
  <c r="S24" i="51"/>
  <c r="F16" i="51"/>
  <c r="H11" i="51"/>
  <c r="B12" i="51"/>
  <c r="B13" i="51"/>
  <c r="B14" i="51"/>
  <c r="B16" i="51"/>
  <c r="E28" i="52"/>
  <c r="F11" i="46"/>
  <c r="F48" i="46"/>
  <c r="F28" i="52"/>
  <c r="F12" i="46"/>
  <c r="K47" i="46"/>
  <c r="K18" i="46"/>
  <c r="I48" i="46"/>
  <c r="G19" i="6"/>
  <c r="S30" i="51"/>
  <c r="S32" i="51"/>
  <c r="S34" i="51"/>
  <c r="E421" i="138"/>
  <c r="E458" i="138"/>
  <c r="E40" i="107"/>
  <c r="E423" i="138"/>
  <c r="E422" i="138"/>
  <c r="E420" i="138"/>
  <c r="E456" i="138"/>
  <c r="D40" i="107"/>
  <c r="I53" i="46"/>
  <c r="G9" i="48"/>
  <c r="L30" i="8"/>
  <c r="N38" i="137"/>
  <c r="H12" i="51"/>
  <c r="M12" i="51"/>
  <c r="H13" i="51"/>
  <c r="M13" i="51"/>
  <c r="S14" i="137"/>
  <c r="T14" i="137"/>
  <c r="T15" i="137"/>
  <c r="F37" i="136"/>
  <c r="S13" i="135"/>
  <c r="T13" i="135"/>
  <c r="H36" i="136"/>
  <c r="L36" i="136"/>
  <c r="M11" i="51"/>
  <c r="H14" i="51"/>
  <c r="M14" i="51"/>
  <c r="S13" i="136"/>
  <c r="T13" i="136"/>
  <c r="F42" i="46"/>
  <c r="H36" i="135"/>
  <c r="L36" i="135"/>
  <c r="T23" i="135"/>
  <c r="U23" i="135"/>
  <c r="S22" i="135"/>
  <c r="H36" i="8"/>
  <c r="L36" i="8"/>
  <c r="F30" i="8"/>
  <c r="J30" i="8"/>
  <c r="E11" i="41"/>
  <c r="E13" i="41"/>
  <c r="E19" i="41"/>
  <c r="E23" i="41"/>
  <c r="E15" i="41"/>
  <c r="E21" i="41"/>
  <c r="O12" i="51"/>
  <c r="O13" i="51"/>
  <c r="O11" i="51"/>
  <c r="F31" i="8"/>
  <c r="I54" i="46"/>
  <c r="K12" i="46"/>
  <c r="G15" i="6"/>
  <c r="S11" i="51"/>
  <c r="C425" i="138"/>
  <c r="E425" i="138"/>
  <c r="G12" i="6"/>
  <c r="H40" i="107"/>
  <c r="H41" i="107"/>
  <c r="E32" i="15"/>
  <c r="E17" i="106"/>
  <c r="G14" i="6"/>
  <c r="G13" i="6"/>
  <c r="K42" i="46"/>
  <c r="K11" i="46"/>
  <c r="F53" i="46"/>
  <c r="G21" i="48"/>
  <c r="G22" i="48"/>
  <c r="G24" i="48"/>
  <c r="I24" i="46"/>
  <c r="S12" i="51"/>
  <c r="H30" i="8"/>
  <c r="H34" i="135"/>
  <c r="H37" i="135"/>
  <c r="F16" i="46"/>
  <c r="F41" i="46"/>
  <c r="S13" i="51"/>
  <c r="M16" i="51"/>
  <c r="S15" i="137"/>
  <c r="T14" i="135"/>
  <c r="L34" i="135"/>
  <c r="L37" i="135"/>
  <c r="N37" i="135"/>
  <c r="S14" i="135"/>
  <c r="S14" i="136"/>
  <c r="T14" i="136"/>
  <c r="L34" i="136"/>
  <c r="L37" i="136"/>
  <c r="N37" i="136"/>
  <c r="H34" i="136"/>
  <c r="H37" i="136"/>
  <c r="F17" i="46"/>
  <c r="H16" i="51"/>
  <c r="L30" i="135"/>
  <c r="H30" i="135"/>
  <c r="F30" i="135"/>
  <c r="J30" i="135"/>
  <c r="T22" i="135"/>
  <c r="S24" i="135"/>
  <c r="U22" i="135"/>
  <c r="F40" i="46"/>
  <c r="S36" i="51"/>
  <c r="S38" i="51"/>
  <c r="S40" i="51"/>
  <c r="H31" i="8"/>
  <c r="L31" i="8"/>
  <c r="J31" i="8"/>
  <c r="K16" i="46"/>
  <c r="K17" i="46"/>
  <c r="K53" i="46"/>
  <c r="K41" i="46"/>
  <c r="G17" i="6"/>
  <c r="I14" i="6"/>
  <c r="E9" i="48"/>
  <c r="F54" i="46"/>
  <c r="K48" i="46"/>
  <c r="K40" i="46"/>
  <c r="O14" i="51"/>
  <c r="S14" i="51"/>
  <c r="S16" i="51"/>
  <c r="T24" i="135"/>
  <c r="H31" i="135"/>
  <c r="L31" i="135"/>
  <c r="F31" i="135"/>
  <c r="J31" i="135"/>
  <c r="H34" i="8"/>
  <c r="H37" i="8"/>
  <c r="F15" i="46"/>
  <c r="L34" i="8"/>
  <c r="L37" i="8"/>
  <c r="N37" i="8"/>
  <c r="D15" i="45"/>
  <c r="G19" i="45"/>
  <c r="C20" i="45"/>
  <c r="C21" i="45"/>
  <c r="F20" i="45"/>
  <c r="G20" i="45"/>
  <c r="F21" i="45"/>
  <c r="B13" i="6"/>
  <c r="B14" i="6"/>
  <c r="B15" i="6"/>
  <c r="B17" i="6"/>
  <c r="B19" i="6"/>
  <c r="B21" i="6"/>
  <c r="G14" i="46"/>
  <c r="G27" i="46"/>
  <c r="J14" i="46"/>
  <c r="J27" i="46"/>
  <c r="G54" i="46"/>
  <c r="G59" i="46"/>
  <c r="J59" i="46"/>
  <c r="B10" i="15"/>
  <c r="B12" i="15"/>
  <c r="B14" i="15"/>
  <c r="B18" i="15"/>
  <c r="A5" i="45"/>
  <c r="H78" i="46"/>
  <c r="I9" i="48"/>
  <c r="I21" i="48"/>
  <c r="I22" i="48"/>
  <c r="I24" i="48"/>
  <c r="E21" i="48"/>
  <c r="E22" i="48"/>
  <c r="K54" i="46"/>
  <c r="K15" i="46"/>
  <c r="G21" i="6"/>
  <c r="I15" i="6"/>
  <c r="N15" i="6"/>
  <c r="I13" i="6"/>
  <c r="I12" i="6"/>
  <c r="D16" i="15"/>
  <c r="C25" i="45"/>
  <c r="E21" i="45"/>
  <c r="G21" i="45"/>
  <c r="C26" i="45"/>
  <c r="G55" i="46"/>
  <c r="E24" i="48"/>
  <c r="F24" i="46"/>
  <c r="K24" i="46"/>
  <c r="I17" i="6"/>
  <c r="C27" i="45"/>
  <c r="E9" i="45"/>
  <c r="C9" i="45"/>
  <c r="E15" i="45"/>
  <c r="C15" i="45"/>
  <c r="I14" i="46"/>
  <c r="I27" i="46"/>
  <c r="I31" i="46"/>
  <c r="I44" i="46"/>
  <c r="I55" i="46"/>
  <c r="I57" i="46"/>
  <c r="I58" i="46"/>
  <c r="I59" i="46"/>
  <c r="D12" i="15"/>
  <c r="F14" i="46"/>
  <c r="F27" i="46"/>
  <c r="F26" i="46"/>
  <c r="F31" i="46"/>
  <c r="K13" i="46"/>
  <c r="K14" i="46"/>
  <c r="K27" i="46"/>
  <c r="K31" i="46"/>
  <c r="K44" i="46"/>
  <c r="F44" i="46"/>
  <c r="F55" i="46"/>
  <c r="F57" i="46"/>
  <c r="K55" i="46"/>
  <c r="F58" i="46"/>
  <c r="K57" i="46"/>
  <c r="K58" i="46"/>
  <c r="K59" i="46"/>
  <c r="F59" i="46"/>
  <c r="H11" i="11"/>
  <c r="H33" i="11"/>
  <c r="D8" i="15"/>
  <c r="D14" i="15"/>
  <c r="D18" i="15"/>
  <c r="D22" i="15"/>
  <c r="E30" i="15"/>
  <c r="N13" i="6"/>
  <c r="E16" i="106"/>
  <c r="G16" i="106"/>
  <c r="E34" i="15"/>
  <c r="D30" i="15"/>
  <c r="N16" i="6"/>
  <c r="E12" i="106"/>
  <c r="G12" i="106"/>
  <c r="D34" i="15"/>
</calcChain>
</file>

<file path=xl/sharedStrings.xml><?xml version="1.0" encoding="utf-8"?>
<sst xmlns="http://schemas.openxmlformats.org/spreadsheetml/2006/main" count="5530" uniqueCount="3844">
  <si>
    <t>ACCTS REC FINANCING</t>
  </si>
  <si>
    <t>Component</t>
  </si>
  <si>
    <t>Balances</t>
  </si>
  <si>
    <t>Cost                                                Rates</t>
  </si>
  <si>
    <t>Cap.                                Structure</t>
  </si>
  <si>
    <t>WACC                                              (Net of Tax)</t>
  </si>
  <si>
    <t>WACC       (PRE-TAX)</t>
  </si>
  <si>
    <t xml:space="preserve"> </t>
  </si>
  <si>
    <t>Cash Working Capital Allowance</t>
  </si>
  <si>
    <t>Monthly Catalyst Amortization Expense</t>
  </si>
  <si>
    <t xml:space="preserve">Surcharge Amount To Be Collected  </t>
  </si>
  <si>
    <t>Total Net Gain or (Loss) from Emission Allowance Sales</t>
  </si>
  <si>
    <t>Kentucky Power Company</t>
  </si>
  <si>
    <t>.</t>
  </si>
  <si>
    <t>Mitchell</t>
  </si>
  <si>
    <t>Description</t>
  </si>
  <si>
    <t>FERC Wholesale Revenues</t>
  </si>
  <si>
    <t>Associated Utilities Revenues</t>
  </si>
  <si>
    <t>Non-Assoc. Utilities Revenues</t>
  </si>
  <si>
    <t>Monthly Revenues</t>
  </si>
  <si>
    <t>Percentage of Total Revenues</t>
  </si>
  <si>
    <t>Line No.</t>
  </si>
  <si>
    <t>L/T DEBT</t>
  </si>
  <si>
    <t>LINE NO.</t>
  </si>
  <si>
    <t>S/T DEBT</t>
  </si>
  <si>
    <t>C EQUITY</t>
  </si>
  <si>
    <t>TOTAL</t>
  </si>
  <si>
    <t>-------------------</t>
  </si>
  <si>
    <t>GRCF</t>
  </si>
  <si>
    <t>Less Accumulated Depreciation</t>
  </si>
  <si>
    <t>Total Rate Base</t>
  </si>
  <si>
    <t>Billing Month</t>
  </si>
  <si>
    <t>Monthly Depreciation Expense</t>
  </si>
  <si>
    <t>(1)</t>
  </si>
  <si>
    <t>Net Utility Plant</t>
  </si>
  <si>
    <t>COMPONENTS</t>
  </si>
  <si>
    <t>------------------</t>
  </si>
  <si>
    <t>Utility Plant at Original Cost</t>
  </si>
  <si>
    <t>Monthly Property Tax</t>
  </si>
  <si>
    <t>Total</t>
  </si>
  <si>
    <t xml:space="preserve">                           Expense Month</t>
  </si>
  <si>
    <t xml:space="preserve">                   Total Net Proceeds from SO2 Allowances</t>
  </si>
  <si>
    <t xml:space="preserve">                   Total Net Proceeds from NOx Allowances</t>
  </si>
  <si>
    <t>Non-Physical Revenues for Month</t>
  </si>
  <si>
    <t>Total Revenues for Month</t>
  </si>
  <si>
    <t>Total Revenues for Surcharges Purposes</t>
  </si>
  <si>
    <t>*</t>
  </si>
  <si>
    <t>Plant</t>
  </si>
  <si>
    <t>=</t>
  </si>
  <si>
    <t>All Other Classes</t>
  </si>
  <si>
    <t>Revenue Category</t>
  </si>
  <si>
    <t>Residential</t>
  </si>
  <si>
    <t>Total Retail Revenues</t>
  </si>
  <si>
    <t>Non Associated Utilities Revenues</t>
  </si>
  <si>
    <t>Non-Physical Sales</t>
  </si>
  <si>
    <t>Total Revenues</t>
  </si>
  <si>
    <t>KENTUCKY POWER COMPANY</t>
  </si>
  <si>
    <t>Month Ended:</t>
  </si>
  <si>
    <t>Submitted by:</t>
  </si>
  <si>
    <t>(Signature)</t>
  </si>
  <si>
    <t>Title:</t>
  </si>
  <si>
    <t>Date Submitted:</t>
  </si>
  <si>
    <t>Residential Environmental Surcharge Factor</t>
  </si>
  <si>
    <t>All Other Classes Environmental Surcharge Factor</t>
  </si>
  <si>
    <t>Environmental Surcharge</t>
  </si>
  <si>
    <t>A.  Residential Revenue Calculation</t>
  </si>
  <si>
    <t>(+)</t>
  </si>
  <si>
    <t>(-)</t>
  </si>
  <si>
    <t>B.  All Other Revenue Calculation</t>
  </si>
  <si>
    <t>Non-Residential Fuel Revenue Calculation:</t>
  </si>
  <si>
    <t>Less Residential (Rev Class 010 + 020 kWh)</t>
  </si>
  <si>
    <t>Non-Residential kWh</t>
  </si>
  <si>
    <t>Base Fuel Amount</t>
  </si>
  <si>
    <t>Plus FAC Revenues</t>
  </si>
  <si>
    <t xml:space="preserve">Total Non-Residential Fuel Revenues </t>
  </si>
  <si>
    <t>ES 3.32</t>
  </si>
  <si>
    <t>***</t>
  </si>
  <si>
    <t>**</t>
  </si>
  <si>
    <t>Operating Revenues</t>
  </si>
  <si>
    <t>Less Uncollectible Accounts Expense</t>
  </si>
  <si>
    <t>KPSC Maintenance Assessment Fee</t>
  </si>
  <si>
    <t>Income Before Income Taxes</t>
  </si>
  <si>
    <t>Total Revenue Requirement</t>
  </si>
  <si>
    <t>Total Monthly Other Expenses</t>
  </si>
  <si>
    <t>Total Monthly Maintenance Expense</t>
  </si>
  <si>
    <t>Monthly Non-FGD Maintenance Expense</t>
  </si>
  <si>
    <t>Monthly FGD Maintenance Expense</t>
  </si>
  <si>
    <t>Total Monthly Operation Costs</t>
  </si>
  <si>
    <t>Monthly WV Air Emission Fee</t>
  </si>
  <si>
    <t>Monthly Lime Hydrate Expense (5020007)</t>
  </si>
  <si>
    <t>Monthly Polymer Expense (5020005)</t>
  </si>
  <si>
    <t>Monthly Lime Stone Expense (5020004)</t>
  </si>
  <si>
    <t>Monthly Trona Expense (5020003)</t>
  </si>
  <si>
    <t>Monthly Urea Expense (5020002)</t>
  </si>
  <si>
    <t>Less Accumulated Deferred Income Tax</t>
  </si>
  <si>
    <t>Cost Component</t>
  </si>
  <si>
    <t>Total Costs</t>
  </si>
  <si>
    <t>FGD Costs</t>
  </si>
  <si>
    <t>Non-FGD Costs</t>
  </si>
  <si>
    <t>Ln. No.</t>
  </si>
  <si>
    <t>SURCHARGE FACTORS</t>
  </si>
  <si>
    <t>R</t>
  </si>
  <si>
    <t>Kentucky Residential Revenues/All Other Non-Fuel Revenues</t>
  </si>
  <si>
    <t xml:space="preserve">  </t>
  </si>
  <si>
    <t>Gross Up Factor  (100.00/Ln 9)</t>
  </si>
  <si>
    <t>Debt</t>
  </si>
  <si>
    <t>Equity</t>
  </si>
  <si>
    <t>Taxable Income for Federal Income Taxes</t>
  </si>
  <si>
    <t>Operating  Income Percentage</t>
  </si>
  <si>
    <t>*SO2 Emission Allowance Inventory</t>
  </si>
  <si>
    <t>*CSAPR S02 Emission Allowance Inventory</t>
  </si>
  <si>
    <t>Inventory Includes Total Kentucky Power allowances inventory.</t>
  </si>
  <si>
    <t>January</t>
  </si>
  <si>
    <t>February</t>
  </si>
  <si>
    <t>March</t>
  </si>
  <si>
    <t>April</t>
  </si>
  <si>
    <t>Mitchell FGD</t>
  </si>
  <si>
    <t>Mitchell Non-FGD</t>
  </si>
  <si>
    <t>Less Residential PPA Revenues</t>
  </si>
  <si>
    <t xml:space="preserve">Billed Revenue Calculations </t>
  </si>
  <si>
    <t>Allocation Factors, % of revenue during previous Calendar Year</t>
  </si>
  <si>
    <t>Actual Billed Environmental Surcharge Revenues</t>
  </si>
  <si>
    <t xml:space="preserve">              received during Expense Month</t>
  </si>
  <si>
    <t xml:space="preserve">                       during Expense Month</t>
  </si>
  <si>
    <t>(Over) / Under Recovery (1) - (2) = (3)</t>
  </si>
  <si>
    <t>In-Service Year</t>
  </si>
  <si>
    <t>Total In Service Cost</t>
  </si>
  <si>
    <t>Accumulated Depreciation</t>
  </si>
  <si>
    <t>Mitchell Units 1 and 2 Water Injection</t>
  </si>
  <si>
    <t xml:space="preserve"> Low NOX Burners</t>
  </si>
  <si>
    <t>2002 - 2004, 2006, 2009</t>
  </si>
  <si>
    <t>2005 - 2007</t>
  </si>
  <si>
    <t>SCR</t>
  </si>
  <si>
    <t>2005 - 2013</t>
  </si>
  <si>
    <t>FGD</t>
  </si>
  <si>
    <t>Landfill</t>
  </si>
  <si>
    <t>2006 - 2007</t>
  </si>
  <si>
    <t xml:space="preserve">  Coal Blending Facilities </t>
  </si>
  <si>
    <t xml:space="preserve"> SO3 Mitigation</t>
  </si>
  <si>
    <t>2001, 2004, 2009-2013</t>
  </si>
  <si>
    <t xml:space="preserve"> Replace Burner Barrier Valves</t>
  </si>
  <si>
    <t>2004-2007</t>
  </si>
  <si>
    <t xml:space="preserve"> Gypsum Material Handling Facilities</t>
  </si>
  <si>
    <t>2006 - 2008, 2012 - 2013</t>
  </si>
  <si>
    <t xml:space="preserve">Precipitator Modifications - Mitchell Plant Units 1 and 2 </t>
  </si>
  <si>
    <t>2002, 2006-2015</t>
  </si>
  <si>
    <t>Bottom Ash and Fly Ash Handling - Mitchell Plant Units 1 and 2</t>
  </si>
  <si>
    <t>2008 &amp; 2010</t>
  </si>
  <si>
    <t>Mercury Monitoring (MATS) - Mitchell Plant Units 1 and 2</t>
  </si>
  <si>
    <t>2010 - 2011</t>
  </si>
  <si>
    <t>Dry Fly Ash Handling Conversion - Mitchell Plant Units 1 and 2</t>
  </si>
  <si>
    <t>Coal Combustion Waste Landfill - Mitchell Plant Units 1 and 2</t>
  </si>
  <si>
    <t>2014 &amp; 2015</t>
  </si>
  <si>
    <t>Electrostatic Precipitator Upgrade - Mitchell Plant Unit 2</t>
  </si>
  <si>
    <t>010 Metered kWh</t>
  </si>
  <si>
    <t>020 Metered kWH</t>
  </si>
  <si>
    <t>WV Listing Percentage</t>
  </si>
  <si>
    <t>Pollution Control Value (Salvage)</t>
  </si>
  <si>
    <t>SO2 Consumption **</t>
  </si>
  <si>
    <t>CSAPR S02 Consumption  **</t>
  </si>
  <si>
    <t>Current Month's Allocation E(m) (Line 8* Line 9)</t>
  </si>
  <si>
    <t>Non-Residential</t>
  </si>
  <si>
    <t>Less All Other Classifications PPA Revenues</t>
  </si>
  <si>
    <t>Non-Residential Embedded Fuel Revenues (Ln 16  * Ln 17)</t>
  </si>
  <si>
    <t>September</t>
  </si>
  <si>
    <t>May</t>
  </si>
  <si>
    <t>June</t>
  </si>
  <si>
    <t>July</t>
  </si>
  <si>
    <t>August</t>
  </si>
  <si>
    <t>October</t>
  </si>
  <si>
    <t>November</t>
  </si>
  <si>
    <t>December</t>
  </si>
  <si>
    <t>Non-FGD  Total</t>
  </si>
  <si>
    <t>Mitchell Plant Common CEMS</t>
  </si>
  <si>
    <t>****</t>
  </si>
  <si>
    <t>CSAPR Annual NOx Consumption</t>
  </si>
  <si>
    <t>CSAPR Seasonal NOx consumption</t>
  </si>
  <si>
    <t>Month</t>
  </si>
  <si>
    <t>(2)</t>
  </si>
  <si>
    <t>(3)</t>
  </si>
  <si>
    <t>(4)</t>
  </si>
  <si>
    <t>(5)</t>
  </si>
  <si>
    <t>(6)</t>
  </si>
  <si>
    <t xml:space="preserve">Non-Residential, Non-Fuel Revenues </t>
  </si>
  <si>
    <t xml:space="preserve"> Base Rate Fuel Revenue</t>
  </si>
  <si>
    <t>Fuel Adjustment Clause Revenue</t>
  </si>
  <si>
    <t>Total Allowance Inventory (Quantity)</t>
  </si>
  <si>
    <t xml:space="preserve">Total Allowance Inventory (Dollar Value)                         </t>
  </si>
  <si>
    <t>Current Allowance Inventory        (Dollar Value)</t>
  </si>
  <si>
    <t>Average Cost per Allowance        (Current Allowances)</t>
  </si>
  <si>
    <t>Current Allowance Inventory (Quantity)</t>
  </si>
  <si>
    <t>INPUTS</t>
  </si>
  <si>
    <t>Total Retail kWh (MCSR0162)</t>
  </si>
  <si>
    <t>Changes since rate case</t>
  </si>
  <si>
    <t>Depreciation rate for Mitchell</t>
  </si>
  <si>
    <t>Update 3.15</t>
  </si>
  <si>
    <t>Include consumable inventories in rate base calc</t>
  </si>
  <si>
    <t>Add anhydrous ammonia to 3.20</t>
  </si>
  <si>
    <t>Maybe remove consumable inventories from cash working capital allowance</t>
  </si>
  <si>
    <t>add revenue gross up calculation</t>
  </si>
  <si>
    <t>update baserevenue</t>
  </si>
  <si>
    <t>Total Monthly Operation, Maintenance, and Other Expenses</t>
  </si>
  <si>
    <t>O&amp;M for corresponding month of test year</t>
  </si>
  <si>
    <t>Urea Inventory (1540012)</t>
  </si>
  <si>
    <t>Limestone Inventory (1540006)</t>
  </si>
  <si>
    <t>Urea In-Transit Inventory (1540023)</t>
  </si>
  <si>
    <t>Marshall County, WV rate, 2018-2019 fiscal year</t>
  </si>
  <si>
    <t>Less Federal Income Taxes (Ln 11*21%)</t>
  </si>
  <si>
    <t>Limestone In-Transit Inventory (1540022)</t>
  </si>
  <si>
    <t>*CSAPR NOx Emission Allowance Inventory (Seasonal)</t>
  </si>
  <si>
    <t>*CSAPR AN Emission Allowance Inventory (Annual)</t>
  </si>
  <si>
    <t>Difference in Test Year Month O&amp;M &amp; Current Month O&amp;M</t>
  </si>
  <si>
    <t>Monthly Fly Ash Sales (5010012)</t>
  </si>
  <si>
    <t>Monthly Disposal (5010000)</t>
  </si>
  <si>
    <t>Construction Work in Progress (CWIP)</t>
  </si>
  <si>
    <t>Net KY Retail E(m) (Line 6 + Line 7)</t>
  </si>
  <si>
    <t>Monthly CCR Depreciation Expense****</t>
  </si>
  <si>
    <t>Monthly Installment of ELG Regulatory Asset Amortization****</t>
  </si>
  <si>
    <t>In accordance with the Commission's July 15, 2021 and May 3, 2022 Orders in Case No. 2021-00004.</t>
  </si>
  <si>
    <t xml:space="preserve">       a)   CAIR SO2 - EPA Auction Proceeds received during</t>
  </si>
  <si>
    <t xml:space="preserve">       b)  CSAPR SO2 - Net Gain or (Loss) from Allowance Sales, </t>
  </si>
  <si>
    <t xml:space="preserve">       c)   NOx - EPA Auction Proceeds, received during Expense Month </t>
  </si>
  <si>
    <t xml:space="preserve">       d)   NOx - Net Gain or (Loss) from NOx Allowances Sales, received</t>
  </si>
  <si>
    <t>Gross-up for Uncollectible Expense &amp; KPSC Maint Fee</t>
  </si>
  <si>
    <t>Non-FGD Rate Base as of 3/31/2023</t>
  </si>
  <si>
    <t>Additional Non-FGD Rate Base Post 3/31/2023</t>
  </si>
  <si>
    <t>***WACC for Non-FGD Rate Base as of 3/31/2023</t>
  </si>
  <si>
    <t>***WACC for FGD and Non-FGD Additions to 3/31/2023 Rate Base</t>
  </si>
  <si>
    <t>Base Environmental Costs</t>
  </si>
  <si>
    <t>All Other Classifications</t>
  </si>
  <si>
    <t>E(m) (Line 1 - Line 2 + Line 3)</t>
  </si>
  <si>
    <t>KY Retail E(m) (Line 4 * Line 5)</t>
  </si>
  <si>
    <t>Form 1.10 - Calculation of E(m) and Surcharge Factors</t>
  </si>
  <si>
    <t>Monthly Return for Non-FGD Rate Base as of 3/31/2023</t>
  </si>
  <si>
    <t>Monthly Return for FGD and Non-FGD Additions to 3/31/2023 Rate Base</t>
  </si>
  <si>
    <t>Original Issuance</t>
  </si>
  <si>
    <t>Internal Purchases</t>
  </si>
  <si>
    <t>External Purchases</t>
  </si>
  <si>
    <t>Power Sale/Coal Contracts</t>
  </si>
  <si>
    <t>Consumption Adjustments for Prior Year</t>
  </si>
  <si>
    <t>Other Acquisitions</t>
  </si>
  <si>
    <t>Swaps &amp; Loans</t>
  </si>
  <si>
    <t>Internal Sales</t>
  </si>
  <si>
    <t>External Sales</t>
  </si>
  <si>
    <t>Power/Coal Contracts</t>
  </si>
  <si>
    <t>Surrenders (Regular)</t>
  </si>
  <si>
    <t>Surrenders (Consent Decree)</t>
  </si>
  <si>
    <t>Other Issuances</t>
  </si>
  <si>
    <t>Withdrawals</t>
  </si>
  <si>
    <t>Additions</t>
  </si>
  <si>
    <t>Emissions Allowances Consumed By Mitchell</t>
  </si>
  <si>
    <t xml:space="preserve">Emissions Allowances Consumed By Big Sandy                  </t>
  </si>
  <si>
    <t>BEGINNING BALANCE</t>
  </si>
  <si>
    <t>ENDING BALANCE - Recorded on Form 2.20</t>
  </si>
  <si>
    <t>Consumption Adjustment for Mitchell</t>
  </si>
  <si>
    <t>Consumption Adjustment for Big Sandy</t>
  </si>
  <si>
    <t>Form 1.00 - Summary</t>
  </si>
  <si>
    <t>Kentucky Retail Revenues*</t>
  </si>
  <si>
    <t>Recorded on Form 1.10 for the Kentucky Retail Jurisdictional Allocation Factor.</t>
  </si>
  <si>
    <t>Recorded on Form 1.10.</t>
  </si>
  <si>
    <t>Form 2.00 - Monthly Base Environmental Revenue Requirement</t>
  </si>
  <si>
    <t>Total Current Period Revenue Requirement, CRR Recorded</t>
  </si>
  <si>
    <t>on ES FORM 1.10.  (Line 1 - Line 2)</t>
  </si>
  <si>
    <t>Form 3.00 - Calculation of Current Environmental Revenue Requirement</t>
  </si>
  <si>
    <t>Form 3.10 - Mitchell Environmental Costs</t>
  </si>
  <si>
    <t>Form 3.20 - Mitchell Plant Cost of Capital</t>
  </si>
  <si>
    <t>Form 3.30 - Mitchell Plant Original Plant and Accumulated Depreciation</t>
  </si>
  <si>
    <t>Form 3.40 A - SO2 Emissions Allowance Inventory</t>
  </si>
  <si>
    <t>Form 3.40 B - CSAPR SO2 Emissions Allowance Inventory</t>
  </si>
  <si>
    <t>Form 3.40 C - CSAPR Annual NOx Emissions Allowance Inventory</t>
  </si>
  <si>
    <t>Form 3.40 D - CSAPR Seasonal NOx Emissions Allowance Inventory</t>
  </si>
  <si>
    <t>Month/Year</t>
  </si>
  <si>
    <t>Form 3.50 - Cash Working Capital Calculation</t>
  </si>
  <si>
    <t>Form 4.00 - Monthly Revenues, Jurisdictional Allocation Factor, and (Over)/Under</t>
  </si>
  <si>
    <t>Form 5.00 - Allocation Factors for Residential and All Other</t>
  </si>
  <si>
    <t xml:space="preserve">Allocation </t>
  </si>
  <si>
    <t>Percentage of Total</t>
  </si>
  <si>
    <t>Decommissioning Rider Revenues</t>
  </si>
  <si>
    <t>Environmental Surcharge Revenues</t>
  </si>
  <si>
    <t>Non-Percentage of Revenue Rider Revenues</t>
  </si>
  <si>
    <t>Non-Percentage of Revenue Rider Total  Revenues</t>
  </si>
  <si>
    <t>Average monthly residential revenues for 12-Month Period ended with most recent expense month</t>
  </si>
  <si>
    <t>Average monthly non-residential revenues for 12-month period ended with most recent expense month</t>
  </si>
  <si>
    <t>Less State Income Taxes (Ln 4 x 5.0065)</t>
  </si>
  <si>
    <t>(5)                                                               (2)-(3)-(4)</t>
  </si>
  <si>
    <t>(7)
(2)-(3)-(4)-(5)-(6)</t>
  </si>
  <si>
    <t>12 Month Expense</t>
  </si>
  <si>
    <t>Line</t>
  </si>
  <si>
    <t>13</t>
  </si>
  <si>
    <t>Line 13 Divided by 365 Equals Avg Daily Expense</t>
  </si>
  <si>
    <t>Net (Lead/Lag) Days</t>
  </si>
  <si>
    <t>Line 14 multiplied by Line 15 
Equals Working Capital Requirement for Form 3.20</t>
  </si>
  <si>
    <t>Schedule of Monthly Revenues</t>
  </si>
  <si>
    <t>Over/(Under) Recovery Adjustment</t>
  </si>
  <si>
    <t>Submitted By:</t>
  </si>
  <si>
    <t>Dates &amp; Information</t>
  </si>
  <si>
    <t>Date Submitted</t>
  </si>
  <si>
    <t>Capital Costs as of</t>
  </si>
  <si>
    <t xml:space="preserve">Two Months Prior </t>
  </si>
  <si>
    <t>Expense Month</t>
  </si>
  <si>
    <t xml:space="preserve">Expense Month (No Year) </t>
  </si>
  <si>
    <t>Last Day of Current Month</t>
  </si>
  <si>
    <t>Effective for Billing</t>
  </si>
  <si>
    <t>Capital Month Number</t>
  </si>
  <si>
    <t xml:space="preserve">As of </t>
  </si>
  <si>
    <t>Previous Month</t>
  </si>
  <si>
    <t>Variance</t>
  </si>
  <si>
    <t>Annual Update</t>
  </si>
  <si>
    <t>Page is Formula Driven</t>
  </si>
  <si>
    <t>Form 1.10 - Calculation of the Environmental Surcharge</t>
  </si>
  <si>
    <t>Form 2.00 - Monthly Base Revenue Requirement</t>
  </si>
  <si>
    <t>Account Numbers</t>
  </si>
  <si>
    <t>4118002</t>
  </si>
  <si>
    <t>Title IV SO2 Gains</t>
  </si>
  <si>
    <t>4118006</t>
  </si>
  <si>
    <t>CSAPR SO2 Gains</t>
  </si>
  <si>
    <t>Gain CSAPR Seas NOx</t>
  </si>
  <si>
    <t>4118009</t>
  </si>
  <si>
    <t>Gains CSAPR An NOx</t>
  </si>
  <si>
    <t>Current Month BRR</t>
  </si>
  <si>
    <t xml:space="preserve">Gypsum Disposal </t>
  </si>
  <si>
    <t>FGD Maintenance Expense</t>
  </si>
  <si>
    <t>Non-FGD Maintenance Expense</t>
  </si>
  <si>
    <t>Monthly Installment of ELG Regulatory Asset Amortization</t>
  </si>
  <si>
    <t>Air Emission Fee</t>
  </si>
  <si>
    <t>2021-2022 Fiscal Year</t>
  </si>
  <si>
    <t>Marshall County WV Rate</t>
  </si>
  <si>
    <t>5010012</t>
  </si>
  <si>
    <t>Fly Ash Sales</t>
  </si>
  <si>
    <t>5020002</t>
  </si>
  <si>
    <t xml:space="preserve">Urea </t>
  </si>
  <si>
    <t>5020003</t>
  </si>
  <si>
    <t xml:space="preserve">Trona </t>
  </si>
  <si>
    <t>5020004</t>
  </si>
  <si>
    <t>Limestone</t>
  </si>
  <si>
    <t>5020005</t>
  </si>
  <si>
    <t xml:space="preserve">Polymer </t>
  </si>
  <si>
    <t>5020007</t>
  </si>
  <si>
    <t xml:space="preserve">Lime Hydrate </t>
  </si>
  <si>
    <t>1540006</t>
  </si>
  <si>
    <t>Limestone Inventory</t>
  </si>
  <si>
    <t>1540012</t>
  </si>
  <si>
    <t>Urea Inventory</t>
  </si>
  <si>
    <t>1540022</t>
  </si>
  <si>
    <t>Limestone In-Transit Inventory</t>
  </si>
  <si>
    <t>1540023</t>
  </si>
  <si>
    <t>Urea In-Transit Inventory</t>
  </si>
  <si>
    <t>Monthly, Oper., Maint., &amp; Other Test Year Exp.</t>
  </si>
  <si>
    <t>FGD Monthly, Oper., Maint., &amp; Other Test Year Exp.</t>
  </si>
  <si>
    <t>Debt Gross-Up</t>
  </si>
  <si>
    <t>Monthly Catalyst Ammortization Rate</t>
  </si>
  <si>
    <t>SCR depreciated at 12.5%</t>
  </si>
  <si>
    <t>Commission Reqd Update</t>
  </si>
  <si>
    <t>Form 3.00 - Calculation of Current Period Revenue Requirement</t>
  </si>
  <si>
    <t>Long-Term Debt</t>
  </si>
  <si>
    <t>Short-Term Debt</t>
  </si>
  <si>
    <t>Accts Rec Financing</t>
  </si>
  <si>
    <t>Common Equity</t>
  </si>
  <si>
    <t>Capital Structure LTD Rate</t>
  </si>
  <si>
    <t>Capital Structure STD Rate</t>
  </si>
  <si>
    <t>Capital Structure Common Equity Rate</t>
  </si>
  <si>
    <t>LTD Rate</t>
  </si>
  <si>
    <t>STD Rate</t>
  </si>
  <si>
    <t>Accts Rec Financing Rate</t>
  </si>
  <si>
    <t>ROR on Common Equity</t>
  </si>
  <si>
    <t>Federal  Tax Rate</t>
  </si>
  <si>
    <t>State Income Tax</t>
  </si>
  <si>
    <t>Uncollectible Account Expense</t>
  </si>
  <si>
    <t>As of:</t>
  </si>
  <si>
    <t>ES 3.20 - Mitchell Cost of Capital</t>
  </si>
  <si>
    <t>Page is Formula Driven/handled by macro</t>
  </si>
  <si>
    <t>Formula-Do not touch</t>
  </si>
  <si>
    <t>Allocation by Plant</t>
  </si>
  <si>
    <t>Big Sandy</t>
  </si>
  <si>
    <t>Rockport</t>
  </si>
  <si>
    <t>Tons</t>
  </si>
  <si>
    <t>% of Total Tons Emitted</t>
  </si>
  <si>
    <t>Allocated</t>
  </si>
  <si>
    <t>Allocated To</t>
  </si>
  <si>
    <t>Form 3.40A - SO2</t>
  </si>
  <si>
    <t>Cost for the Month</t>
  </si>
  <si>
    <t>Allowances Consumed</t>
  </si>
  <si>
    <t>Emissions</t>
  </si>
  <si>
    <t>Adjustment Allocation</t>
  </si>
  <si>
    <t>Total Consumed</t>
  </si>
  <si>
    <t>Beginning Inventory</t>
  </si>
  <si>
    <t>Current Year Beginning Inventory</t>
  </si>
  <si>
    <t>Current Year Beginning Value</t>
  </si>
  <si>
    <t>All Years Inventory</t>
  </si>
  <si>
    <t>Current Month</t>
  </si>
  <si>
    <t>SO2-1 Emissions</t>
  </si>
  <si>
    <t>%,LACTUALS,SBAL</t>
  </si>
  <si>
    <t>%,ATF,FACCOUNT</t>
  </si>
  <si>
    <t>%,ATT,FDESCR,UDESCR</t>
  </si>
  <si>
    <t>%,LACTUALS,SPER</t>
  </si>
  <si>
    <t>%,LACTUALS,SPER-1YR</t>
  </si>
  <si>
    <t>%,C</t>
  </si>
  <si>
    <t>%,LACTUALS,SYTD</t>
  </si>
  <si>
    <t>%,LACTUALS,SYTD-1YR</t>
  </si>
  <si>
    <t>%,LACTUALS,SQTR</t>
  </si>
  <si>
    <t>%,LACTUALS,SQTR-1YR</t>
  </si>
  <si>
    <t>%,LACTUALS,SROLLING12</t>
  </si>
  <si>
    <t>%,LACTUALS,SROLNG12-1Y</t>
  </si>
  <si>
    <t>%,LACTUALS,SPER12-2Y</t>
  </si>
  <si>
    <t>%,LACTUALS,SPER1-1YR</t>
  </si>
  <si>
    <t>%,LACTUALS,SPER2-1YR</t>
  </si>
  <si>
    <t>%,LACTUALS,SPER3-1YR</t>
  </si>
  <si>
    <t>%,LACTUALS,SPER4-1YR</t>
  </si>
  <si>
    <t>%,LACTUALS,SPER5-1YR</t>
  </si>
  <si>
    <t>%,LACTUALS,SPER6-1YR</t>
  </si>
  <si>
    <t>%,LACTUALS,SPER7-1YR</t>
  </si>
  <si>
    <t>%,LACTUALS,SPER8-1YR</t>
  </si>
  <si>
    <t>%,LACTUALS,SPER9-1YR</t>
  </si>
  <si>
    <t>%,LACTUALS,SPER10-1YR</t>
  </si>
  <si>
    <t>%,LACTUALS,SPER11-1YR</t>
  </si>
  <si>
    <t>%,LACTUALS,SPER12-YR</t>
  </si>
  <si>
    <t>%,LACTUALS,SPER1</t>
  </si>
  <si>
    <t>%,LACTUALS,SPER2</t>
  </si>
  <si>
    <t>%,LACTUALS,SPER3</t>
  </si>
  <si>
    <t>%,LACTUALS,SPER4</t>
  </si>
  <si>
    <t>%,LACTUALS,SPER5</t>
  </si>
  <si>
    <t>%,LACTUALS,SPER6</t>
  </si>
  <si>
    <t>%,LACTUALS,SPER7</t>
  </si>
  <si>
    <t>%,LACTUALS,SPER8</t>
  </si>
  <si>
    <t>%,LACTUALS,SPER9</t>
  </si>
  <si>
    <t>%,LACTUALS,SPER10</t>
  </si>
  <si>
    <t>%,LACTUALS,SPER11</t>
  </si>
  <si>
    <t>%,LACTUALS,SPER12</t>
  </si>
  <si>
    <t>Kentucky Power Corp Consol</t>
  </si>
  <si>
    <t>GLR6283P</t>
  </si>
  <si>
    <t>ONE MONTH ENDED</t>
  </si>
  <si>
    <t>YEAR TO DATE</t>
  </si>
  <si>
    <t>THREE MONTHS ENDED</t>
  </si>
  <si>
    <t>TWELVE MONTHS ENDED</t>
  </si>
  <si>
    <t>KYP_CORP_CONSOL</t>
  </si>
  <si>
    <t>$</t>
  </si>
  <si>
    <t>%</t>
  </si>
  <si>
    <t>Explanation</t>
  </si>
  <si>
    <t>FERC Form</t>
  </si>
  <si>
    <t>INCOME STATEMENT</t>
  </si>
  <si>
    <t>Line 1</t>
  </si>
  <si>
    <t>Utility Operating Income</t>
  </si>
  <si>
    <t>%,V4400001</t>
  </si>
  <si>
    <t>4400001</t>
  </si>
  <si>
    <t>Residential Sales-W/Space Htg</t>
  </si>
  <si>
    <t>%,V4400002</t>
  </si>
  <si>
    <t>4400002</t>
  </si>
  <si>
    <t>Residential Sales-W/O Space Ht</t>
  </si>
  <si>
    <t>%,V4400005</t>
  </si>
  <si>
    <t>4400005</t>
  </si>
  <si>
    <t>Residential Fuel Rev</t>
  </si>
  <si>
    <t>%,R,FACCOUNT,TGL_FERC_ACCT,XDYYNNY01,N4400</t>
  </si>
  <si>
    <t>Residential Sales</t>
  </si>
  <si>
    <t>%,V4420001</t>
  </si>
  <si>
    <t>4420001</t>
  </si>
  <si>
    <t>Commercial Sales</t>
  </si>
  <si>
    <t>%,V4420002</t>
  </si>
  <si>
    <t>4420002</t>
  </si>
  <si>
    <t>Industrial Sales (Excl Mines)</t>
  </si>
  <si>
    <t>%,V4420004</t>
  </si>
  <si>
    <t>4420004</t>
  </si>
  <si>
    <t>Ind Sales-NonAffil(Incl Mines)</t>
  </si>
  <si>
    <t>%,V4420006</t>
  </si>
  <si>
    <t>4420006</t>
  </si>
  <si>
    <t>Sales to Pub Auth - Schools</t>
  </si>
  <si>
    <t>%,V4420007</t>
  </si>
  <si>
    <t>4420007</t>
  </si>
  <si>
    <t>Sales to Pub Auth - Ex Schools</t>
  </si>
  <si>
    <t>%,V4420013</t>
  </si>
  <si>
    <t>4420013</t>
  </si>
  <si>
    <t>Commercial Fuel Rev</t>
  </si>
  <si>
    <t>%,V4420016</t>
  </si>
  <si>
    <t>4420016</t>
  </si>
  <si>
    <t>Industrial Fuel Rev</t>
  </si>
  <si>
    <t>%,R,FACCOUNT,TGL_FERC_ACCT,XDYYNNY01,N4420</t>
  </si>
  <si>
    <t>%,V4440000</t>
  </si>
  <si>
    <t>4440000</t>
  </si>
  <si>
    <t>Public Street/Highway Lighting</t>
  </si>
  <si>
    <t>%,V4440002</t>
  </si>
  <si>
    <t>4440002</t>
  </si>
  <si>
    <t>Public St &amp; Hwy Light Fuel Rev</t>
  </si>
  <si>
    <t>%,R,FACCOUNT,TGL_FERC_ACCT,XDYYNNY01,N4440,N4450,N4460,N4480</t>
  </si>
  <si>
    <t>Public Streets and Highway Lighting</t>
  </si>
  <si>
    <t>%,V4470010</t>
  </si>
  <si>
    <t>4470010</t>
  </si>
  <si>
    <t>Sales for Resale-Bookout Purch</t>
  </si>
  <si>
    <t>%,V4470027</t>
  </si>
  <si>
    <t>4470027</t>
  </si>
  <si>
    <t>Whsal/Muni/Pb Ath Fuel Rev</t>
  </si>
  <si>
    <t>%,V4470033</t>
  </si>
  <si>
    <t>4470033</t>
  </si>
  <si>
    <t>Whsal/Muni/Pub Auth Base Rev</t>
  </si>
  <si>
    <t>%,V4470082</t>
  </si>
  <si>
    <t>4470082</t>
  </si>
  <si>
    <t>Financial Electric Realized</t>
  </si>
  <si>
    <t>%,V4470089</t>
  </si>
  <si>
    <t>4470089</t>
  </si>
  <si>
    <t>PJM Energy Sales Margin</t>
  </si>
  <si>
    <t>%,V4470098</t>
  </si>
  <si>
    <t>4470098</t>
  </si>
  <si>
    <t>PJM Oper.Reserve Rev-OSS</t>
  </si>
  <si>
    <t>%,V4470099</t>
  </si>
  <si>
    <t>4470099</t>
  </si>
  <si>
    <t>Capacity Cr. Net Sales</t>
  </si>
  <si>
    <t>%,V4470100</t>
  </si>
  <si>
    <t>4470100</t>
  </si>
  <si>
    <t>PJM FTR Revenue-OSS</t>
  </si>
  <si>
    <t>%,V4470103</t>
  </si>
  <si>
    <t>4470103</t>
  </si>
  <si>
    <t>PJM Energy Sales Cost</t>
  </si>
  <si>
    <t>%,V4470110</t>
  </si>
  <si>
    <t>4470110</t>
  </si>
  <si>
    <t>PJM TO Admin. Exp.-NonAff.</t>
  </si>
  <si>
    <t>%,V4470115</t>
  </si>
  <si>
    <t>4470115</t>
  </si>
  <si>
    <t>PJM Meter Corrections-OSS</t>
  </si>
  <si>
    <t>%,V4470116</t>
  </si>
  <si>
    <t>4470116</t>
  </si>
  <si>
    <t>PJM Meter Corrections-LSE</t>
  </si>
  <si>
    <t>%,V4470126</t>
  </si>
  <si>
    <t>4470126</t>
  </si>
  <si>
    <t>PJM Incremental Imp Cong-OSS</t>
  </si>
  <si>
    <t>%,V4470131</t>
  </si>
  <si>
    <t>4470131</t>
  </si>
  <si>
    <t>Non-Trading Bookout Purch-OSS</t>
  </si>
  <si>
    <t>%,V4470150</t>
  </si>
  <si>
    <t>4470150</t>
  </si>
  <si>
    <t>Transm. Rev.-Dedic. Whlsl/Muni</t>
  </si>
  <si>
    <t>%,V4470151</t>
  </si>
  <si>
    <t>4470151</t>
  </si>
  <si>
    <t>Trading Auction Sales Affil</t>
  </si>
  <si>
    <t>%,V4470175</t>
  </si>
  <si>
    <t>4470175</t>
  </si>
  <si>
    <t>OSS Sharing Reclass - Retail</t>
  </si>
  <si>
    <t>%,V4470176</t>
  </si>
  <si>
    <t>4470176</t>
  </si>
  <si>
    <t>OSS Sharing Reclass-Reduction</t>
  </si>
  <si>
    <t>%,V4470206</t>
  </si>
  <si>
    <t>4470206</t>
  </si>
  <si>
    <t>PJM Trans loss credits-OSS</t>
  </si>
  <si>
    <t>%,V4470209</t>
  </si>
  <si>
    <t>4470209</t>
  </si>
  <si>
    <t>PJM transm loss charges-OSS</t>
  </si>
  <si>
    <t>%,V4470215</t>
  </si>
  <si>
    <t>4470215</t>
  </si>
  <si>
    <t>PJM 30m Suppl Reserve CH OSS</t>
  </si>
  <si>
    <t>%,V4470220</t>
  </si>
  <si>
    <t>4470220</t>
  </si>
  <si>
    <t>PJM Regulation - OSS</t>
  </si>
  <si>
    <t>%,V4470221</t>
  </si>
  <si>
    <t>4470221</t>
  </si>
  <si>
    <t>PJM Spinning Reserve - OSS</t>
  </si>
  <si>
    <t>%,R,FACCOUNT,TGL_FERC_ACCT,XDYYNNY01,N4470</t>
  </si>
  <si>
    <t>Sales for Resale</t>
  </si>
  <si>
    <t>Sales of Electricity</t>
  </si>
  <si>
    <t>%,V4491002</t>
  </si>
  <si>
    <t>4491002</t>
  </si>
  <si>
    <t>%,V4491003</t>
  </si>
  <si>
    <t>4491003</t>
  </si>
  <si>
    <t>%,V4491004</t>
  </si>
  <si>
    <t>4491004</t>
  </si>
  <si>
    <t>Prov Rate Refund - Affiliated</t>
  </si>
  <si>
    <t>%,R,FACCOUNT,TGL_FERC_ACCT,XDYYNNY01,N449</t>
  </si>
  <si>
    <t>Less Rate Refund Provision</t>
  </si>
  <si>
    <t>%,V4500000</t>
  </si>
  <si>
    <t>4500000</t>
  </si>
  <si>
    <t>Forfeited Discounts</t>
  </si>
  <si>
    <t>%,V4510001</t>
  </si>
  <si>
    <t>4510001</t>
  </si>
  <si>
    <t>Misc Service Rev - Nonaffil</t>
  </si>
  <si>
    <t>%,V4540001</t>
  </si>
  <si>
    <t>4540001</t>
  </si>
  <si>
    <t>Rent From Elect Property - Af</t>
  </si>
  <si>
    <t>%,V4540002</t>
  </si>
  <si>
    <t>4540002</t>
  </si>
  <si>
    <t>Rent From Elect Property-NAC</t>
  </si>
  <si>
    <t>%,V4540004</t>
  </si>
  <si>
    <t>4540004</t>
  </si>
  <si>
    <t>Rent From Elect Prop-ABD-Nonaf</t>
  </si>
  <si>
    <t>%,V4540005</t>
  </si>
  <si>
    <t>4540005</t>
  </si>
  <si>
    <t>Rent from Elec Prop-Pole Attch</t>
  </si>
  <si>
    <t>%,V4560007</t>
  </si>
  <si>
    <t>4560007</t>
  </si>
  <si>
    <t>Oth Elect Rev - DSM Program</t>
  </si>
  <si>
    <t>%,V4560012</t>
  </si>
  <si>
    <t>4560012</t>
  </si>
  <si>
    <t>Oth Elect Rev - Nonaffiliated</t>
  </si>
  <si>
    <t>%,V4560015</t>
  </si>
  <si>
    <t>4560015</t>
  </si>
  <si>
    <t>Other Electric Revenues - ABD</t>
  </si>
  <si>
    <t>%,V4561005</t>
  </si>
  <si>
    <t>4561005</t>
  </si>
  <si>
    <t>PJM Point to Point Trans Svc</t>
  </si>
  <si>
    <t>%,V4561006</t>
  </si>
  <si>
    <t>4561006</t>
  </si>
  <si>
    <t>PJM Trans Owner Admin Rev</t>
  </si>
  <si>
    <t>%,V4561007</t>
  </si>
  <si>
    <t>4561007</t>
  </si>
  <si>
    <t>PJM Network Integ Trans Svc</t>
  </si>
  <si>
    <t>%,V4561019</t>
  </si>
  <si>
    <t>4561019</t>
  </si>
  <si>
    <t>Oth Elec Rev Trans Non Affil</t>
  </si>
  <si>
    <t>%,V4561028</t>
  </si>
  <si>
    <t>4561028</t>
  </si>
  <si>
    <t>PJM Pow Fac Cre Rev Whsl Cu-NA</t>
  </si>
  <si>
    <t>%,V4561029</t>
  </si>
  <si>
    <t>4561029</t>
  </si>
  <si>
    <t>PJM NITS Revenue Whsl Cus-NAff</t>
  </si>
  <si>
    <t>%,V4561030</t>
  </si>
  <si>
    <t>4561030</t>
  </si>
  <si>
    <t>PJM TO Serv Rev Whls Cus-NAff</t>
  </si>
  <si>
    <t>%,V4561033</t>
  </si>
  <si>
    <t>4561033</t>
  </si>
  <si>
    <t>PJM NITS Revenue - Affiliated</t>
  </si>
  <si>
    <t>%,V4561034</t>
  </si>
  <si>
    <t>4561034</t>
  </si>
  <si>
    <t>PJM TO Adm. Serv Rev - Aff</t>
  </si>
  <si>
    <t>%,V4561035</t>
  </si>
  <si>
    <t>4561035</t>
  </si>
  <si>
    <t>PJM Affiliated Trans NITS Cost</t>
  </si>
  <si>
    <t>%,V4561036</t>
  </si>
  <si>
    <t>4561036</t>
  </si>
  <si>
    <t>PJM Affiliated Trans TO Cost</t>
  </si>
  <si>
    <t>%,V4561058</t>
  </si>
  <si>
    <t>4561058</t>
  </si>
  <si>
    <t>NonAffil PJM Trans Enhncmt Rev</t>
  </si>
  <si>
    <t>%,V4561059</t>
  </si>
  <si>
    <t>4561059</t>
  </si>
  <si>
    <t>Affil PJM Trans Enhancmnt Rev</t>
  </si>
  <si>
    <t>%,V4561060</t>
  </si>
  <si>
    <t>4561060</t>
  </si>
  <si>
    <t>Affil PJM Trans Enhancmnt Cost</t>
  </si>
  <si>
    <t>%,V4561061</t>
  </si>
  <si>
    <t>4561061</t>
  </si>
  <si>
    <t>NAff PJM RTEP Rev for Whsl-FR</t>
  </si>
  <si>
    <t>%,V4561062</t>
  </si>
  <si>
    <t>4561062</t>
  </si>
  <si>
    <t>%,V4561063</t>
  </si>
  <si>
    <t>4561063</t>
  </si>
  <si>
    <t>%,V4561064</t>
  </si>
  <si>
    <t>4561064</t>
  </si>
  <si>
    <t>%,V4561065</t>
  </si>
  <si>
    <t>4561065</t>
  </si>
  <si>
    <t>%,R,FACCOUNT,TGL_FERC_ACCT,XDYYNNY01,NOTHER_OPER_REVENUES</t>
  </si>
  <si>
    <t>Other Operating Revenues</t>
  </si>
  <si>
    <t>Line 2</t>
  </si>
  <si>
    <t>Operating Revenues (400)</t>
  </si>
  <si>
    <t>Line 3</t>
  </si>
  <si>
    <t>Operating Expenses</t>
  </si>
  <si>
    <t>%,V5010000</t>
  </si>
  <si>
    <t>5010000</t>
  </si>
  <si>
    <t>Fuel</t>
  </si>
  <si>
    <t>%,V5010001</t>
  </si>
  <si>
    <t>5010001</t>
  </si>
  <si>
    <t>Fuel Consumed</t>
  </si>
  <si>
    <t>%,V5010003</t>
  </si>
  <si>
    <t>5010003</t>
  </si>
  <si>
    <t>Fuel - Procure Unload &amp; Handle</t>
  </si>
  <si>
    <t>%,V5010005</t>
  </si>
  <si>
    <t>5010005</t>
  </si>
  <si>
    <t>Fuel - Deferred</t>
  </si>
  <si>
    <t>%,V5010013</t>
  </si>
  <si>
    <t>5010013</t>
  </si>
  <si>
    <t>Fuel Survey Activity</t>
  </si>
  <si>
    <t>%,V5010019</t>
  </si>
  <si>
    <t>5010019</t>
  </si>
  <si>
    <t>Fuel Oil Consumed</t>
  </si>
  <si>
    <t>%,V5010020</t>
  </si>
  <si>
    <t>5010020</t>
  </si>
  <si>
    <t>Nat Gas Consumed Steam</t>
  </si>
  <si>
    <t>%,V5010021</t>
  </si>
  <si>
    <t>5010021</t>
  </si>
  <si>
    <t>Transp Gas Consumed Steam</t>
  </si>
  <si>
    <t>%,V5010027</t>
  </si>
  <si>
    <t>5010027</t>
  </si>
  <si>
    <t>Gypsum handling/disposal costs</t>
  </si>
  <si>
    <t>%,V5010028</t>
  </si>
  <si>
    <t>5010028</t>
  </si>
  <si>
    <t>Gypsum Sales Proceeds</t>
  </si>
  <si>
    <t>%,V5010034</t>
  </si>
  <si>
    <t>5010034</t>
  </si>
  <si>
    <t>Gas Transp Res Fees-Steam</t>
  </si>
  <si>
    <t>%,V5010040</t>
  </si>
  <si>
    <t>5010040</t>
  </si>
  <si>
    <t>Gas Procuremnt Sales Net</t>
  </si>
  <si>
    <t>%,FACCOUNT,TGL_FERC_ACCT,XDYYNNY01,N5010</t>
  </si>
  <si>
    <t>Fuel Expense</t>
  </si>
  <si>
    <t>%,V5000000</t>
  </si>
  <si>
    <t>5000000</t>
  </si>
  <si>
    <t>Oper Supervision &amp; Engineering</t>
  </si>
  <si>
    <t>%,V5020000</t>
  </si>
  <si>
    <t>5020000</t>
  </si>
  <si>
    <t>Steam Expenses</t>
  </si>
  <si>
    <t>%,V5020002</t>
  </si>
  <si>
    <t>Urea Expense</t>
  </si>
  <si>
    <t>%,V5020004</t>
  </si>
  <si>
    <t>Lime-Related Expenses</t>
  </si>
  <si>
    <t>%,V5020005</t>
  </si>
  <si>
    <t>Polymer expense</t>
  </si>
  <si>
    <t>%,V5050000</t>
  </si>
  <si>
    <t>5050000</t>
  </si>
  <si>
    <t>Electric Expenses</t>
  </si>
  <si>
    <t>%,V5060000</t>
  </si>
  <si>
    <t>5060000</t>
  </si>
  <si>
    <t>Misc Steam Power Expenses</t>
  </si>
  <si>
    <t>%,V5060002</t>
  </si>
  <si>
    <t>5060002</t>
  </si>
  <si>
    <t>Misc Steam Power Exp-Assoc</t>
  </si>
  <si>
    <t>%,V5060004</t>
  </si>
  <si>
    <t>5060004</t>
  </si>
  <si>
    <t>NSR Settlement Expense</t>
  </si>
  <si>
    <t>%,V5060011</t>
  </si>
  <si>
    <t>5060011</t>
  </si>
  <si>
    <t>BSRR O/U Recovery-Oper Costs</t>
  </si>
  <si>
    <t>%,V5090000</t>
  </si>
  <si>
    <t>5090000</t>
  </si>
  <si>
    <t>Allow Consum Title IV SO2</t>
  </si>
  <si>
    <t>%,V5090009</t>
  </si>
  <si>
    <t>5090009</t>
  </si>
  <si>
    <t>Allow Consumpt CSAPR SO2</t>
  </si>
  <si>
    <t>%,FACCOUNT,TGL_FERC_ACCT,XDYYNNY01,N500-509_EXC_501</t>
  </si>
  <si>
    <t>Steam Power Operations</t>
  </si>
  <si>
    <t>%,FACCOUNT,TGL_FERC_ACCT,XDYYNNY01,N517-525</t>
  </si>
  <si>
    <t>Nuclear Power Operations</t>
  </si>
  <si>
    <t>%,FACCOUNT,TGL_FERC_ACCT,XDYYNNY01,N535-540</t>
  </si>
  <si>
    <t>Hydraulic Power Operations</t>
  </si>
  <si>
    <t>%,FACCOUNT,TGL_FERC_ACCT,XDYYNNY01,N546-550</t>
  </si>
  <si>
    <t>Other Power Operations</t>
  </si>
  <si>
    <t>%,V5550001</t>
  </si>
  <si>
    <t>5550001</t>
  </si>
  <si>
    <t>Purch Pwr-NonTrading-Nonassoc</t>
  </si>
  <si>
    <t>%,V5550004</t>
  </si>
  <si>
    <t>5550004</t>
  </si>
  <si>
    <t>Purchased Power-Pool Capacity</t>
  </si>
  <si>
    <t>%,V5550039</t>
  </si>
  <si>
    <t>5550039</t>
  </si>
  <si>
    <t>PJM Inadvertent Mtr Res-OSS</t>
  </si>
  <si>
    <t>%,V5550040</t>
  </si>
  <si>
    <t>5550040</t>
  </si>
  <si>
    <t>PJM Inadvertent Mtr Res-LSE</t>
  </si>
  <si>
    <t>%,V5550074</t>
  </si>
  <si>
    <t>5550074</t>
  </si>
  <si>
    <t>PJM Reactive-Charge</t>
  </si>
  <si>
    <t>%,V5550075</t>
  </si>
  <si>
    <t>5550075</t>
  </si>
  <si>
    <t>PJM Reactive-Credit</t>
  </si>
  <si>
    <t>%,V5550076</t>
  </si>
  <si>
    <t>5550076</t>
  </si>
  <si>
    <t>PJM Black Start-Charge</t>
  </si>
  <si>
    <t>%,V5550078</t>
  </si>
  <si>
    <t>5550078</t>
  </si>
  <si>
    <t>PJM Regulation-Charge</t>
  </si>
  <si>
    <t>%,V5550079</t>
  </si>
  <si>
    <t>5550079</t>
  </si>
  <si>
    <t>PJM Regulation-Credit</t>
  </si>
  <si>
    <t>%,V5550080</t>
  </si>
  <si>
    <t>5550080</t>
  </si>
  <si>
    <t>PJM Hourly Net Purch.-FERC</t>
  </si>
  <si>
    <t>%,V5550083</t>
  </si>
  <si>
    <t>5550083</t>
  </si>
  <si>
    <t>%,V5550084</t>
  </si>
  <si>
    <t>5550084</t>
  </si>
  <si>
    <t>%,V5550094</t>
  </si>
  <si>
    <t>5550094</t>
  </si>
  <si>
    <t>Purchased Power - Fuel</t>
  </si>
  <si>
    <t>%,V5550123</t>
  </si>
  <si>
    <t>5550123</t>
  </si>
  <si>
    <t>PJM OpRes-LSE-Charge</t>
  </si>
  <si>
    <t>%,V5550124</t>
  </si>
  <si>
    <t>5550124</t>
  </si>
  <si>
    <t>PJM Implicit Congestion-LSE</t>
  </si>
  <si>
    <t>%,V5550132</t>
  </si>
  <si>
    <t>5550132</t>
  </si>
  <si>
    <t>PJM FTR Revenue-LSE</t>
  </si>
  <si>
    <t>%,V5550137</t>
  </si>
  <si>
    <t>5550137</t>
  </si>
  <si>
    <t>PJM OpRes-LSE-Credit</t>
  </si>
  <si>
    <t>%,V5550153</t>
  </si>
  <si>
    <t>5550153</t>
  </si>
  <si>
    <t>PurchPower-Rockport Def-NonAff</t>
  </si>
  <si>
    <t>%,V5550326</t>
  </si>
  <si>
    <t>5550326</t>
  </si>
  <si>
    <t>PJM Transm Loss Charges - LSE</t>
  </si>
  <si>
    <t>%,V5550327</t>
  </si>
  <si>
    <t>5550327</t>
  </si>
  <si>
    <t>PJM Transm Loss Credits-LSE</t>
  </si>
  <si>
    <t>%,V5550328</t>
  </si>
  <si>
    <t>5550328</t>
  </si>
  <si>
    <t>PJM FC Penalty Credit</t>
  </si>
  <si>
    <t>%,V5560000</t>
  </si>
  <si>
    <t>5560000</t>
  </si>
  <si>
    <t>Sys Control &amp; Load Dispatching</t>
  </si>
  <si>
    <t>%,V5570000</t>
  </si>
  <si>
    <t>5570000</t>
  </si>
  <si>
    <t>Other Expenses</t>
  </si>
  <si>
    <t>%,V5570007</t>
  </si>
  <si>
    <t>5570007</t>
  </si>
  <si>
    <t>Other Pwr Exp - Wholesale RECs</t>
  </si>
  <si>
    <t>%,FACCOUNT,TGL_FERC_ACCT,XDYYNNY01,N555-557</t>
  </si>
  <si>
    <t>Purchased Power</t>
  </si>
  <si>
    <t>%,FACCOUNT,TGL_FERC_ACCT,XDYYNNY01,N401_OPERATION</t>
  </si>
  <si>
    <t>401 Operation Expense</t>
  </si>
  <si>
    <t>%,V5600000</t>
  </si>
  <si>
    <t>5600000</t>
  </si>
  <si>
    <t>%,V5612000</t>
  </si>
  <si>
    <t>5612000</t>
  </si>
  <si>
    <t>Load Dispatch-Mntr&amp;Op TransSys</t>
  </si>
  <si>
    <t>%,V5614000</t>
  </si>
  <si>
    <t>5614000</t>
  </si>
  <si>
    <t>PJM Admin-SSC&amp;DS-OSS</t>
  </si>
  <si>
    <t>%,V5614001</t>
  </si>
  <si>
    <t>5614001</t>
  </si>
  <si>
    <t>PJM Admin-SSC&amp;DS-Internal</t>
  </si>
  <si>
    <t>%,V5614008</t>
  </si>
  <si>
    <t>5614008</t>
  </si>
  <si>
    <t>PJM Admin Defaults OSS</t>
  </si>
  <si>
    <t>%,V5614009</t>
  </si>
  <si>
    <t>5614009</t>
  </si>
  <si>
    <t>GreenHat Settlement</t>
  </si>
  <si>
    <t>%,V5615000</t>
  </si>
  <si>
    <t>5615000</t>
  </si>
  <si>
    <t>Reliability,Plng&amp;Stds Develop</t>
  </si>
  <si>
    <t>%,V5618000</t>
  </si>
  <si>
    <t>5618000</t>
  </si>
  <si>
    <t>PJM Admin-RP&amp;SDS-OSS</t>
  </si>
  <si>
    <t>%,V5618001</t>
  </si>
  <si>
    <t>5618001</t>
  </si>
  <si>
    <t>PJM Admin-RP&amp;SDS- Internal</t>
  </si>
  <si>
    <t>%,V5620001</t>
  </si>
  <si>
    <t>5620001</t>
  </si>
  <si>
    <t>Station Expenses - Nonassoc</t>
  </si>
  <si>
    <t>%,V5630000</t>
  </si>
  <si>
    <t>5630000</t>
  </si>
  <si>
    <t>Overhead Line Expenses</t>
  </si>
  <si>
    <t>%,V5640000</t>
  </si>
  <si>
    <t>5640000</t>
  </si>
  <si>
    <t>Underground Line Expenses</t>
  </si>
  <si>
    <t>%,V5650002</t>
  </si>
  <si>
    <t>5650002</t>
  </si>
  <si>
    <t>Transmssn Elec by Others-NAC</t>
  </si>
  <si>
    <t>%,V5650012</t>
  </si>
  <si>
    <t>5650012</t>
  </si>
  <si>
    <t>PJM Trans Enhancement Charge</t>
  </si>
  <si>
    <t>%,V5650015</t>
  </si>
  <si>
    <t>5650015</t>
  </si>
  <si>
    <t>PJM TO Serv Exp - Aff</t>
  </si>
  <si>
    <t>%,V5650016</t>
  </si>
  <si>
    <t>5650016</t>
  </si>
  <si>
    <t>PJM NITS Expense - Affiliated</t>
  </si>
  <si>
    <t>%,V5650019</t>
  </si>
  <si>
    <t>5650019</t>
  </si>
  <si>
    <t>Affil PJM Trans Enhncement Exp</t>
  </si>
  <si>
    <t>%,V5650020</t>
  </si>
  <si>
    <t>5650020</t>
  </si>
  <si>
    <t>%,V5650021</t>
  </si>
  <si>
    <t>5650021</t>
  </si>
  <si>
    <t>PJM NITS Expense - Non-Affilia</t>
  </si>
  <si>
    <t>%,V5650023</t>
  </si>
  <si>
    <t>5650023</t>
  </si>
  <si>
    <t>Amort of PROVISION RTO Expense</t>
  </si>
  <si>
    <t>%,V5660000</t>
  </si>
  <si>
    <t>5660000</t>
  </si>
  <si>
    <t>Misc Transmission Expenses</t>
  </si>
  <si>
    <t>%,V5660009</t>
  </si>
  <si>
    <t>5660009</t>
  </si>
  <si>
    <t>PJM OATT LSE Over-Under Adjust</t>
  </si>
  <si>
    <t>%,V5660011</t>
  </si>
  <si>
    <t>5660011</t>
  </si>
  <si>
    <t>Misc Transm Exp - Affiliate</t>
  </si>
  <si>
    <t>Rents - Nonassociated</t>
  </si>
  <si>
    <t>Rents - Associated</t>
  </si>
  <si>
    <t>%,FACCOUNT,TGL_FERC_ACCT,XDYYNNY01,N560-567</t>
  </si>
  <si>
    <t>Transmission Operations</t>
  </si>
  <si>
    <t>%,V5757000</t>
  </si>
  <si>
    <t>5757000</t>
  </si>
  <si>
    <t>PJM Admin-MAM&amp;SC- OSS</t>
  </si>
  <si>
    <t>%,V5757001</t>
  </si>
  <si>
    <t>5757001</t>
  </si>
  <si>
    <t>PJM Admin-MAM&amp;SC- Internal</t>
  </si>
  <si>
    <t>%,FACCOUNT,TGL_FERC_ACCT,XDYYNNY01,N575-576</t>
  </si>
  <si>
    <t>Regional Market Expense</t>
  </si>
  <si>
    <t>%,V5800000</t>
  </si>
  <si>
    <t>5800000</t>
  </si>
  <si>
    <t>%,V5810000</t>
  </si>
  <si>
    <t>5810000</t>
  </si>
  <si>
    <t>Load Dispatching</t>
  </si>
  <si>
    <t>%,V5820000</t>
  </si>
  <si>
    <t>5820000</t>
  </si>
  <si>
    <t>Station Expenses</t>
  </si>
  <si>
    <t>%,V5830000</t>
  </si>
  <si>
    <t>5830000</t>
  </si>
  <si>
    <t>%,V5840000</t>
  </si>
  <si>
    <t>5840000</t>
  </si>
  <si>
    <t>%,V5850000</t>
  </si>
  <si>
    <t>5850000</t>
  </si>
  <si>
    <t>Street Lighting &amp; Signal Sys E</t>
  </si>
  <si>
    <t>%,V5860000</t>
  </si>
  <si>
    <t>5860000</t>
  </si>
  <si>
    <t>Meter Expenses</t>
  </si>
  <si>
    <t>%,V5870000</t>
  </si>
  <si>
    <t>5870000</t>
  </si>
  <si>
    <t>Customer Installations Exp</t>
  </si>
  <si>
    <t>%,V5880000</t>
  </si>
  <si>
    <t>5880000</t>
  </si>
  <si>
    <t>Miscellaneous Distribution Exp</t>
  </si>
  <si>
    <t>%,V5890001</t>
  </si>
  <si>
    <t>5890001</t>
  </si>
  <si>
    <t>%,V5890002</t>
  </si>
  <si>
    <t>5890002</t>
  </si>
  <si>
    <t>%,FACCOUNT,TGL_FERC_ACCT,XDYYNNY01,N580-589</t>
  </si>
  <si>
    <t>Distribution Expense</t>
  </si>
  <si>
    <t>%,FACCOUNT,TGL_FERC_ACCT,XDYYNNY01,N814-826,N871-881</t>
  </si>
  <si>
    <t>Gas Operations</t>
  </si>
  <si>
    <t>%,V9010000</t>
  </si>
  <si>
    <t>9010000</t>
  </si>
  <si>
    <t>Supervision - Customer Accts</t>
  </si>
  <si>
    <t>%,V9020000</t>
  </si>
  <si>
    <t>9020000</t>
  </si>
  <si>
    <t>Meter Reading Expenses</t>
  </si>
  <si>
    <t>%,V9020002</t>
  </si>
  <si>
    <t>9020002</t>
  </si>
  <si>
    <t>Meter Reading - Regular</t>
  </si>
  <si>
    <t>%,V9020003</t>
  </si>
  <si>
    <t>9020003</t>
  </si>
  <si>
    <t>Meter Reading - Large Power</t>
  </si>
  <si>
    <t>%,V9030000</t>
  </si>
  <si>
    <t>9030000</t>
  </si>
  <si>
    <t>Cust Records &amp; Collection Exp</t>
  </si>
  <si>
    <t>%,V9030001</t>
  </si>
  <si>
    <t>9030001</t>
  </si>
  <si>
    <t>Customer Orders &amp; Inquiries</t>
  </si>
  <si>
    <t>%,V9030002</t>
  </si>
  <si>
    <t>9030002</t>
  </si>
  <si>
    <t>Manual Billing</t>
  </si>
  <si>
    <t>%,V9030003</t>
  </si>
  <si>
    <t>9030003</t>
  </si>
  <si>
    <t>Postage - Customer Bills</t>
  </si>
  <si>
    <t>%,V9030004</t>
  </si>
  <si>
    <t>9030004</t>
  </si>
  <si>
    <t>Cashiering</t>
  </si>
  <si>
    <t>%,V9030005</t>
  </si>
  <si>
    <t>9030005</t>
  </si>
  <si>
    <t>Collection Agents Fees &amp; Exp</t>
  </si>
  <si>
    <t>%,V9030006</t>
  </si>
  <si>
    <t>9030006</t>
  </si>
  <si>
    <t>Credit &amp; Oth Collection Activi</t>
  </si>
  <si>
    <t>%,V9030007</t>
  </si>
  <si>
    <t>9030007</t>
  </si>
  <si>
    <t>Collectors</t>
  </si>
  <si>
    <t>%,V9030009</t>
  </si>
  <si>
    <t>9030009</t>
  </si>
  <si>
    <t>Data Processing</t>
  </si>
  <si>
    <t>%,V9040000</t>
  </si>
  <si>
    <t>9040000</t>
  </si>
  <si>
    <t>Uncollectible Accounts</t>
  </si>
  <si>
    <t>%,V9040007</t>
  </si>
  <si>
    <t>9040007</t>
  </si>
  <si>
    <t>Uncoll Accts - Misc Receivable</t>
  </si>
  <si>
    <t>%,V9050000</t>
  </si>
  <si>
    <t>9050000</t>
  </si>
  <si>
    <t>Misc Customer Accounts Exp</t>
  </si>
  <si>
    <t>%,FACCOUNT,TGL_FERC_ACCT,XDYYNNY01,N901-905</t>
  </si>
  <si>
    <t>Customer Account Expense</t>
  </si>
  <si>
    <t>%,V9070000</t>
  </si>
  <si>
    <t>9070000</t>
  </si>
  <si>
    <t>Supervision - Customer Service</t>
  </si>
  <si>
    <t>%,V9070001</t>
  </si>
  <si>
    <t>9070001</t>
  </si>
  <si>
    <t>Supervision - DSM</t>
  </si>
  <si>
    <t>%,V9080000</t>
  </si>
  <si>
    <t>9080000</t>
  </si>
  <si>
    <t>Customer Assistance Expenses</t>
  </si>
  <si>
    <t>%,V9080009</t>
  </si>
  <si>
    <t>9080009</t>
  </si>
  <si>
    <t>Cust Assistance Expense - DSM</t>
  </si>
  <si>
    <t>%,V9100000</t>
  </si>
  <si>
    <t>9100000</t>
  </si>
  <si>
    <t>Misc Cust Svc&amp;Informational Ex</t>
  </si>
  <si>
    <t>%,V9100001</t>
  </si>
  <si>
    <t>9100001</t>
  </si>
  <si>
    <t>Misc Cust Svc &amp; Info Exp - RCS</t>
  </si>
  <si>
    <t>%,V9120000</t>
  </si>
  <si>
    <t>9120000</t>
  </si>
  <si>
    <t>Demonstrating &amp; Selling Exp</t>
  </si>
  <si>
    <t>%,V9120003</t>
  </si>
  <si>
    <t>9120003</t>
  </si>
  <si>
    <t>Demo &amp; Selling Exp - Area Dev</t>
  </si>
  <si>
    <t>%,FACCOUNT,TGL_FERC_ACCT,XDYYNNY01,N906-917</t>
  </si>
  <si>
    <t>Customer Service Information &amp; Sales</t>
  </si>
  <si>
    <t>%,V9200000</t>
  </si>
  <si>
    <t>9200000</t>
  </si>
  <si>
    <t>Administrative &amp; Gen Salaries</t>
  </si>
  <si>
    <t>%,V9210001</t>
  </si>
  <si>
    <t>9210001</t>
  </si>
  <si>
    <t>Off Supl &amp; Exp - Nonassociated</t>
  </si>
  <si>
    <t>%,V9210003</t>
  </si>
  <si>
    <t>9210003</t>
  </si>
  <si>
    <t>Office Supplies &amp; Exp - Trnsf</t>
  </si>
  <si>
    <t>%,V9210004</t>
  </si>
  <si>
    <t>9210004</t>
  </si>
  <si>
    <t>Office Utilites</t>
  </si>
  <si>
    <t>%,V9210005</t>
  </si>
  <si>
    <t>9210005</t>
  </si>
  <si>
    <t>Cellular Phones and Pagers</t>
  </si>
  <si>
    <t>%,V9210020</t>
  </si>
  <si>
    <t>9210020</t>
  </si>
  <si>
    <t>EMP RECOG - Over 100 Dollars</t>
  </si>
  <si>
    <t>%,V9210021</t>
  </si>
  <si>
    <t>9210021</t>
  </si>
  <si>
    <t>EMP TRAVEL - Airfare</t>
  </si>
  <si>
    <t>%,V9210022</t>
  </si>
  <si>
    <t>9210022</t>
  </si>
  <si>
    <t>MEALS &amp; ENT-100 Pct DEDUCTIBLE</t>
  </si>
  <si>
    <t>%,V9210023</t>
  </si>
  <si>
    <t>9210023</t>
  </si>
  <si>
    <t>EMP TRAVEL-MILEAGE</t>
  </si>
  <si>
    <t>%,V9210024</t>
  </si>
  <si>
    <t>9210024</t>
  </si>
  <si>
    <t>EMP TRAVEL-PARKING</t>
  </si>
  <si>
    <t>%,V9210025</t>
  </si>
  <si>
    <t>9210025</t>
  </si>
  <si>
    <t>MEALS &amp; ENT-50 Pct DEDUCTIBLE</t>
  </si>
  <si>
    <t>%,V9210026</t>
  </si>
  <si>
    <t>9210026</t>
  </si>
  <si>
    <t>EMP TRAVEL-CAR RENTAL</t>
  </si>
  <si>
    <t>%,V9210027</t>
  </si>
  <si>
    <t>9210027</t>
  </si>
  <si>
    <t>EMP TRAVEL-TAXI AND SHUTTLE</t>
  </si>
  <si>
    <t>%,V9210028</t>
  </si>
  <si>
    <t>9210028</t>
  </si>
  <si>
    <t>EMP TRAVEL-HOTEL &amp; LODGING</t>
  </si>
  <si>
    <t>%,V9210030</t>
  </si>
  <si>
    <t>9210030</t>
  </si>
  <si>
    <t>EMP TRAVEL-OTHER</t>
  </si>
  <si>
    <t>%,V9210031</t>
  </si>
  <si>
    <t>9210031</t>
  </si>
  <si>
    <t>SAFETY EQUIPMENT AND SUPPLIES</t>
  </si>
  <si>
    <t>%,V9210032</t>
  </si>
  <si>
    <t>9210032</t>
  </si>
  <si>
    <t>FUEL</t>
  </si>
  <si>
    <t>%,V9210033</t>
  </si>
  <si>
    <t>9210033</t>
  </si>
  <si>
    <t>FOOD SERVICE-CATERING</t>
  </si>
  <si>
    <t>%,V9210034</t>
  </si>
  <si>
    <t>9210034</t>
  </si>
  <si>
    <t>In-House Training &amp; Seminars</t>
  </si>
  <si>
    <t>%,V9210037</t>
  </si>
  <si>
    <t>9210037</t>
  </si>
  <si>
    <t>OEM/TECHNICAL TRAINING</t>
  </si>
  <si>
    <t>%,V9210040</t>
  </si>
  <si>
    <t>9210040</t>
  </si>
  <si>
    <t>DUES-BUSINESS/PROFESSIONAL</t>
  </si>
  <si>
    <t>%,V9220000</t>
  </si>
  <si>
    <t>9220000</t>
  </si>
  <si>
    <t>Administrative Exp Trnsf - Cr</t>
  </si>
  <si>
    <t>%,V9220001</t>
  </si>
  <si>
    <t>9220001</t>
  </si>
  <si>
    <t>Admin Exp Trnsf to Cnstrction</t>
  </si>
  <si>
    <t>%,V9220002</t>
  </si>
  <si>
    <t>9220002</t>
  </si>
  <si>
    <t>Admin Exp Trnsf Const-Mngerial</t>
  </si>
  <si>
    <t>%,V9220004</t>
  </si>
  <si>
    <t>9220004</t>
  </si>
  <si>
    <t>Admin Exp Trnsf to ABD</t>
  </si>
  <si>
    <t>%,V9220005</t>
  </si>
  <si>
    <t>9220005</t>
  </si>
  <si>
    <t>Overhead Loadings</t>
  </si>
  <si>
    <t>%,V9230001</t>
  </si>
  <si>
    <t>9230001</t>
  </si>
  <si>
    <t>Outside Svcs Empl - Nonassoc</t>
  </si>
  <si>
    <t>%,V9230003</t>
  </si>
  <si>
    <t>9230003</t>
  </si>
  <si>
    <t>AEPSC Billed to Client Co</t>
  </si>
  <si>
    <t>%,V9230023</t>
  </si>
  <si>
    <t>9230023</t>
  </si>
  <si>
    <t>SRV-TEMPORARY AGENCY LABOR</t>
  </si>
  <si>
    <t>%,V9230034</t>
  </si>
  <si>
    <t>9230034</t>
  </si>
  <si>
    <t>SRV-SOFTWARE LICENSING</t>
  </si>
  <si>
    <t>%,V9240000</t>
  </si>
  <si>
    <t>9240000</t>
  </si>
  <si>
    <t>Property Insurance</t>
  </si>
  <si>
    <t>%,V9250000</t>
  </si>
  <si>
    <t>9250000</t>
  </si>
  <si>
    <t>Injuries and Damages</t>
  </si>
  <si>
    <t>%,V9250002</t>
  </si>
  <si>
    <t>9250002</t>
  </si>
  <si>
    <t>Emp Accdent Prvntion-Adm Exp</t>
  </si>
  <si>
    <t>%,V9250006</t>
  </si>
  <si>
    <t>9250006</t>
  </si>
  <si>
    <t>Wrkrs Cmpnstn Pre&amp;Slf Ins Prv</t>
  </si>
  <si>
    <t>%,V9250007</t>
  </si>
  <si>
    <t>9250007</t>
  </si>
  <si>
    <t>Prsnal Injries&amp;Prop Dmage-Pub</t>
  </si>
  <si>
    <t>%,V9250010</t>
  </si>
  <si>
    <t>9250010</t>
  </si>
  <si>
    <t>Frg Ben Loading - Workers Comp</t>
  </si>
  <si>
    <t>%,V9260000</t>
  </si>
  <si>
    <t>9260000</t>
  </si>
  <si>
    <t>Employee Pensions &amp; Benefits</t>
  </si>
  <si>
    <t>%,V9260001</t>
  </si>
  <si>
    <t>9260001</t>
  </si>
  <si>
    <t>Edit &amp; Print Empl Pub-Salaries</t>
  </si>
  <si>
    <t>%,V9260002</t>
  </si>
  <si>
    <t>9260002</t>
  </si>
  <si>
    <t>Pension &amp; Group Ins Admin</t>
  </si>
  <si>
    <t>%,V9260003</t>
  </si>
  <si>
    <t>9260003</t>
  </si>
  <si>
    <t>Pension Plan</t>
  </si>
  <si>
    <t>%,V9260004</t>
  </si>
  <si>
    <t>9260004</t>
  </si>
  <si>
    <t>Group Life Insurance Premiums</t>
  </si>
  <si>
    <t>%,V9260005</t>
  </si>
  <si>
    <t>9260005</t>
  </si>
  <si>
    <t>Group Medical Ins Premiums</t>
  </si>
  <si>
    <t>%,V9260007</t>
  </si>
  <si>
    <t>9260007</t>
  </si>
  <si>
    <t>Group L-T Disability Ins Prem</t>
  </si>
  <si>
    <t>%,V9260009</t>
  </si>
  <si>
    <t>9260009</t>
  </si>
  <si>
    <t>Group Dental Insurance Prem</t>
  </si>
  <si>
    <t>%,V9260010</t>
  </si>
  <si>
    <t>9260010</t>
  </si>
  <si>
    <t>Training Administration Exp</t>
  </si>
  <si>
    <t>%,V9260012</t>
  </si>
  <si>
    <t>9260012</t>
  </si>
  <si>
    <t>Employee Activities</t>
  </si>
  <si>
    <t>%,V9260021</t>
  </si>
  <si>
    <t>9260021</t>
  </si>
  <si>
    <t>Postretirement Benefits - OPEB</t>
  </si>
  <si>
    <t>%,V9260027</t>
  </si>
  <si>
    <t>9260027</t>
  </si>
  <si>
    <t>Savings Plan Contributions</t>
  </si>
  <si>
    <t>%,V9260036</t>
  </si>
  <si>
    <t>9260036</t>
  </si>
  <si>
    <t>Deferred Compensation</t>
  </si>
  <si>
    <t>%,V9260037</t>
  </si>
  <si>
    <t>9260037</t>
  </si>
  <si>
    <t>Supplemental Pension</t>
  </si>
  <si>
    <t>SFAS 112 Postemployment Benef</t>
  </si>
  <si>
    <t>%,V9260042</t>
  </si>
  <si>
    <t>9260042</t>
  </si>
  <si>
    <t>SERP Pension  - Non-Service</t>
  </si>
  <si>
    <t>%,V9260043</t>
  </si>
  <si>
    <t>9260043</t>
  </si>
  <si>
    <t>OPEB - Non-Service</t>
  </si>
  <si>
    <t>%,V9260050</t>
  </si>
  <si>
    <t>9260050</t>
  </si>
  <si>
    <t>Frg Ben Loading - Pension</t>
  </si>
  <si>
    <t>%,V9260051</t>
  </si>
  <si>
    <t>9260051</t>
  </si>
  <si>
    <t>Frg Ben Loading - Grp Ins</t>
  </si>
  <si>
    <t>%,V9260052</t>
  </si>
  <si>
    <t>9260052</t>
  </si>
  <si>
    <t>Frg Ben Loading - Savings</t>
  </si>
  <si>
    <t>%,V9260053</t>
  </si>
  <si>
    <t>9260053</t>
  </si>
  <si>
    <t>Frg Ben Loading - OPEB</t>
  </si>
  <si>
    <t>%,V9260055</t>
  </si>
  <si>
    <t>9260055</t>
  </si>
  <si>
    <t>IntercoFringeOffset- Don't Use</t>
  </si>
  <si>
    <t>%,V9260058</t>
  </si>
  <si>
    <t>9260058</t>
  </si>
  <si>
    <t>Frg Ben Loading - Accrual</t>
  </si>
  <si>
    <t>%,V9260060</t>
  </si>
  <si>
    <t>9260060</t>
  </si>
  <si>
    <t>Amort-Post Retirerment Benefit</t>
  </si>
  <si>
    <t>%,V9260062</t>
  </si>
  <si>
    <t>9260062</t>
  </si>
  <si>
    <t>Pension Plan - Non-Service</t>
  </si>
  <si>
    <t>%,V9270000</t>
  </si>
  <si>
    <t>9270000</t>
  </si>
  <si>
    <t>Franchise Requirements</t>
  </si>
  <si>
    <t>%,V9280000</t>
  </si>
  <si>
    <t>9280000</t>
  </si>
  <si>
    <t>Regulatory Commission Exp</t>
  </si>
  <si>
    <t>%,V9280001</t>
  </si>
  <si>
    <t>9280001</t>
  </si>
  <si>
    <t>Regulatory Commission Exp-Adm</t>
  </si>
  <si>
    <t>%,V9280002</t>
  </si>
  <si>
    <t>9280002</t>
  </si>
  <si>
    <t>Regulatory Commission Exp-Case</t>
  </si>
  <si>
    <t>%,V9280005</t>
  </si>
  <si>
    <t>9280005</t>
  </si>
  <si>
    <t>Reg Com Exp-FERC Trans Cases</t>
  </si>
  <si>
    <t>%,V9280006</t>
  </si>
  <si>
    <t>9280006</t>
  </si>
  <si>
    <t>State Publ Serv CommissionFees</t>
  </si>
  <si>
    <t>%,V9301000</t>
  </si>
  <si>
    <t>9301000</t>
  </si>
  <si>
    <t>General Advertising Expenses</t>
  </si>
  <si>
    <t>%,V9301001</t>
  </si>
  <si>
    <t>9301001</t>
  </si>
  <si>
    <t>Newspaper Advertising Space</t>
  </si>
  <si>
    <t>%,V9301003</t>
  </si>
  <si>
    <t>9301003</t>
  </si>
  <si>
    <t>TV Station Advertising Time</t>
  </si>
  <si>
    <t>%,V9301010</t>
  </si>
  <si>
    <t>9301010</t>
  </si>
  <si>
    <t>Publicity</t>
  </si>
  <si>
    <t>%,V9301012</t>
  </si>
  <si>
    <t>9301012</t>
  </si>
  <si>
    <t>Public Opinion Surveys</t>
  </si>
  <si>
    <t>%,V9301015</t>
  </si>
  <si>
    <t>9301015</t>
  </si>
  <si>
    <t>Other Corporate Comm Exp</t>
  </si>
  <si>
    <t>%,V9302000</t>
  </si>
  <si>
    <t>9302000</t>
  </si>
  <si>
    <t>Misc General Expenses</t>
  </si>
  <si>
    <t>%,V9302003</t>
  </si>
  <si>
    <t>9302003</t>
  </si>
  <si>
    <t>Corporate &amp; Fiscal Expenses</t>
  </si>
  <si>
    <t>%,V9302004</t>
  </si>
  <si>
    <t>9302004</t>
  </si>
  <si>
    <t>Research, Develop&amp;Demonstr Exp</t>
  </si>
  <si>
    <t>%,V9302006</t>
  </si>
  <si>
    <t>9302006</t>
  </si>
  <si>
    <t>Assoc Bus Dev - Materials Sold</t>
  </si>
  <si>
    <t>%,V9302007</t>
  </si>
  <si>
    <t>9302007</t>
  </si>
  <si>
    <t>Assoc Business Development Exp</t>
  </si>
  <si>
    <t>%,V9310001</t>
  </si>
  <si>
    <t>9310001</t>
  </si>
  <si>
    <t>Rents - Real Property</t>
  </si>
  <si>
    <t>%,V9310002</t>
  </si>
  <si>
    <t>9310002</t>
  </si>
  <si>
    <t>Rents - Personal Property</t>
  </si>
  <si>
    <t>%,FACCOUNT,TGL_FERC_ACCT,XDYYNNY01,N920-933</t>
  </si>
  <si>
    <t>Administration &amp; General Operations</t>
  </si>
  <si>
    <t>Line 4</t>
  </si>
  <si>
    <t>Operating Expenses (401)</t>
  </si>
  <si>
    <t/>
  </si>
  <si>
    <t>%,V5100000</t>
  </si>
  <si>
    <t>5100000</t>
  </si>
  <si>
    <t>Maint Supv &amp; Engineering</t>
  </si>
  <si>
    <t>%,V5110000</t>
  </si>
  <si>
    <t>5110000</t>
  </si>
  <si>
    <t>Maintenance of Structures</t>
  </si>
  <si>
    <t>%,V5120000</t>
  </si>
  <si>
    <t>5120000</t>
  </si>
  <si>
    <t>Maintenance of Boiler Plant</t>
  </si>
  <si>
    <t>%,V5120025</t>
  </si>
  <si>
    <t>5120025</t>
  </si>
  <si>
    <t>Maint of Blr Plt Environmental</t>
  </si>
  <si>
    <t>%,V5120034</t>
  </si>
  <si>
    <t>5120034</t>
  </si>
  <si>
    <t>BSDR O/U Recovery - Maint Cost</t>
  </si>
  <si>
    <t>%,V5120037</t>
  </si>
  <si>
    <t>5120037</t>
  </si>
  <si>
    <t>KY Steam Maint O/U</t>
  </si>
  <si>
    <t>%,V5130000</t>
  </si>
  <si>
    <t>5130000</t>
  </si>
  <si>
    <t>Maintenance of Electric Plant</t>
  </si>
  <si>
    <t>%,V5140000</t>
  </si>
  <si>
    <t>5140000</t>
  </si>
  <si>
    <t>Maintenance of Misc Steam Plt</t>
  </si>
  <si>
    <t>%,V5140025</t>
  </si>
  <si>
    <t>5140025</t>
  </si>
  <si>
    <t>Maint MiscStmPlt Environmental</t>
  </si>
  <si>
    <t>%,FACCOUNT,TGL_FERC_ACCT,XDYYNNY01,N510-515</t>
  </si>
  <si>
    <t>Steam Plant Maintenance</t>
  </si>
  <si>
    <t>%,FACCOUNT,TGL_FERC_ACCT,XDYYNNY01,N528-533</t>
  </si>
  <si>
    <t>Nuclear Plant Maintenance</t>
  </si>
  <si>
    <t>%,FACCOUNT,TGL_FERC_ACCT,XDYYNNY01,N541-545</t>
  </si>
  <si>
    <t>Hydraulic Plant Maintenance</t>
  </si>
  <si>
    <t>%,FACCOUNT,TGL_FERC_ACCT,XDYYNNY01,N551-554</t>
  </si>
  <si>
    <t>Other Power Plant Maintenance</t>
  </si>
  <si>
    <t>%,FACCOUNT,TGL_FERC_ACCT,XDYYNNY01,N402_MAINTENANCE</t>
  </si>
  <si>
    <t>402 Maintenance Expense</t>
  </si>
  <si>
    <t>%,V5680000</t>
  </si>
  <si>
    <t>5680000</t>
  </si>
  <si>
    <t>%,V5690000</t>
  </si>
  <si>
    <t>5690000</t>
  </si>
  <si>
    <t>%,V5691000</t>
  </si>
  <si>
    <t>5691000</t>
  </si>
  <si>
    <t>Maint of Computer Hardware</t>
  </si>
  <si>
    <t>%,V5692000</t>
  </si>
  <si>
    <t>5692000</t>
  </si>
  <si>
    <t>Maint of Computer Software</t>
  </si>
  <si>
    <t>%,V5693000</t>
  </si>
  <si>
    <t>5693000</t>
  </si>
  <si>
    <t>Maint of Communication Equip</t>
  </si>
  <si>
    <t>%,V5700000</t>
  </si>
  <si>
    <t>5700000</t>
  </si>
  <si>
    <t>Maint of Station Equipment</t>
  </si>
  <si>
    <t>%,V5710000</t>
  </si>
  <si>
    <t>5710000</t>
  </si>
  <si>
    <t>Maintenance of Overhead Lines</t>
  </si>
  <si>
    <t>%,V5720000</t>
  </si>
  <si>
    <t>5720000</t>
  </si>
  <si>
    <t>Maint of Underground Lines</t>
  </si>
  <si>
    <t>%,V5730000</t>
  </si>
  <si>
    <t>5730000</t>
  </si>
  <si>
    <t>Maint of Misc Trnsmssion Plt</t>
  </si>
  <si>
    <t>%,FACCOUNT,TGL_FERC_ACCT,XDYYNNY01,N568-574</t>
  </si>
  <si>
    <t>Transmission Maintenance</t>
  </si>
  <si>
    <t>%,V5900000</t>
  </si>
  <si>
    <t>5900000</t>
  </si>
  <si>
    <t>%,V5910000</t>
  </si>
  <si>
    <t>5910000</t>
  </si>
  <si>
    <t>%,V5920000</t>
  </si>
  <si>
    <t>5920000</t>
  </si>
  <si>
    <t>%,V5930000</t>
  </si>
  <si>
    <t>5930000</t>
  </si>
  <si>
    <t>%,V5930001</t>
  </si>
  <si>
    <t>5930001</t>
  </si>
  <si>
    <t>Tree and Brush Control</t>
  </si>
  <si>
    <t>%,V5940000</t>
  </si>
  <si>
    <t>5940000</t>
  </si>
  <si>
    <t>%,V5950000</t>
  </si>
  <si>
    <t>5950000</t>
  </si>
  <si>
    <t>Maint of Lne Trnf,Rglators&amp;Dvi</t>
  </si>
  <si>
    <t>%,V5960000</t>
  </si>
  <si>
    <t>5960000</t>
  </si>
  <si>
    <t>Maint of Strt Lghtng &amp; Sgnal S</t>
  </si>
  <si>
    <t>%,V5970000</t>
  </si>
  <si>
    <t>5970000</t>
  </si>
  <si>
    <t>Maintenance of Meters</t>
  </si>
  <si>
    <t>%,V5980000</t>
  </si>
  <si>
    <t>5980000</t>
  </si>
  <si>
    <t>Maint of Misc Distribution Plt</t>
  </si>
  <si>
    <t>%,FACCOUNT,TGL_FERC_ACCT,XDYYNNY01,N590-599</t>
  </si>
  <si>
    <t>Distribution Maintenance</t>
  </si>
  <si>
    <t>%,FACCOUNT,TGL_FERC_ACCT,XDYYNNY01,N830-837,N861-870</t>
  </si>
  <si>
    <t>Gas Maintenance</t>
  </si>
  <si>
    <t>%,V9350000</t>
  </si>
  <si>
    <t>9350000</t>
  </si>
  <si>
    <t>Maintenance of General Plant</t>
  </si>
  <si>
    <t>%,V9350001</t>
  </si>
  <si>
    <t>9350001</t>
  </si>
  <si>
    <t>Maint of Structures - Owned</t>
  </si>
  <si>
    <t>%,V9350002</t>
  </si>
  <si>
    <t>9350002</t>
  </si>
  <si>
    <t>Maint of Structures - Leased</t>
  </si>
  <si>
    <t>%,V9350012</t>
  </si>
  <si>
    <t>9350012</t>
  </si>
  <si>
    <t>Maint of Data Equipment</t>
  </si>
  <si>
    <t>%,V9350013</t>
  </si>
  <si>
    <t>9350013</t>
  </si>
  <si>
    <t>Maint of Cmmncation Eq-Unall</t>
  </si>
  <si>
    <t>%,V9350015</t>
  </si>
  <si>
    <t>9350015</t>
  </si>
  <si>
    <t>Maint of Office Furniture &amp; Eq</t>
  </si>
  <si>
    <t>%,V9350016</t>
  </si>
  <si>
    <t>9350016</t>
  </si>
  <si>
    <t>Maintenance of Video Equipment</t>
  </si>
  <si>
    <t>%,V9350019</t>
  </si>
  <si>
    <t>9350019</t>
  </si>
  <si>
    <t>Maint of Gen Plant-SCADA Equ</t>
  </si>
  <si>
    <t>%,V9350023</t>
  </si>
  <si>
    <t>9350023</t>
  </si>
  <si>
    <t>Site Communications Services</t>
  </si>
  <si>
    <t>%,V9350024</t>
  </si>
  <si>
    <t>9350024</t>
  </si>
  <si>
    <t>Maint of DA-AMI Comm Equip</t>
  </si>
  <si>
    <t>Adminstration &amp; General Maintenance</t>
  </si>
  <si>
    <t>Line 5</t>
  </si>
  <si>
    <t>Maintenance Expenses (402)</t>
  </si>
  <si>
    <t>%,V4030001</t>
  </si>
  <si>
    <t>4030001</t>
  </si>
  <si>
    <t>Depreciation Exp</t>
  </si>
  <si>
    <t>%,V4030029</t>
  </si>
  <si>
    <t>4030029</t>
  </si>
  <si>
    <t>Over/Undr Depr Exp Var Riders</t>
  </si>
  <si>
    <t>%,FACCOUNT,TGL_FERC_ACCT,XDYYNNY01,NDEPR_EXP_OTHER,NDEPR_EXP_REG,NSTP_NUCLEAR_DECOMM</t>
  </si>
  <si>
    <t>Line 6</t>
  </si>
  <si>
    <t>Depreciation Expense (403)</t>
  </si>
  <si>
    <t>%,V4031001</t>
  </si>
  <si>
    <t>4031001</t>
  </si>
  <si>
    <t>Depr - Asset Retirement Oblig</t>
  </si>
  <si>
    <t>%,FACCOUNT,TGL_FERC_ACCT,XDYYNNY01,NDEPR_EXP_ARO</t>
  </si>
  <si>
    <t>Line 7</t>
  </si>
  <si>
    <t>Depreciation Expense for Asset Retirement Costs (403.1)</t>
  </si>
  <si>
    <t>%,V4040001</t>
  </si>
  <si>
    <t>4040001</t>
  </si>
  <si>
    <t>Amort. of Plant</t>
  </si>
  <si>
    <t>%,V4040007</t>
  </si>
  <si>
    <t>4040007</t>
  </si>
  <si>
    <t>Cloud Implement - Amort Plant</t>
  </si>
  <si>
    <t>%,FACCOUNT,TGL_FERC_ACCT,XDYYNNY01,NAMORT_&amp;_DEPL_OF_PLT</t>
  </si>
  <si>
    <t>Line 8</t>
  </si>
  <si>
    <t>Amort. &amp; Depl. Of Utility Plant (404-405)</t>
  </si>
  <si>
    <t>%,V4060001</t>
  </si>
  <si>
    <t>4060001</t>
  </si>
  <si>
    <t>Amort of Plt Acq Adj</t>
  </si>
  <si>
    <t>%,FACCOUNT,TGL_FERC_ACCT,XDYYNNY01,N406</t>
  </si>
  <si>
    <t>Line 9</t>
  </si>
  <si>
    <t>Amort. Of Utility Plant Acq. Adj. (406)</t>
  </si>
  <si>
    <t>%,FACCOUNT,TGL_FERC_ACCT,XDYYNNY01,N407</t>
  </si>
  <si>
    <t>Line 10</t>
  </si>
  <si>
    <t>Amort. Property Losses, Unrecov Plant and Regulatory Study Costs (407)</t>
  </si>
  <si>
    <t>Line 11</t>
  </si>
  <si>
    <t>Amort. Of Conversion Expenses (407)</t>
  </si>
  <si>
    <t>%,V4073000</t>
  </si>
  <si>
    <t>4073000</t>
  </si>
  <si>
    <t>Regulatory Debits</t>
  </si>
  <si>
    <t>%,V4073014</t>
  </si>
  <si>
    <t>4073014</t>
  </si>
  <si>
    <t>Regulatory Debit - BSDR</t>
  </si>
  <si>
    <t>%,FACCOUNT,TGL_FERC_ACCT,XDYYNNY01,N4073</t>
  </si>
  <si>
    <t>Line 12</t>
  </si>
  <si>
    <t>Regulatory Debits (407.3)</t>
  </si>
  <si>
    <t>%,R,FACCOUNT,TGL_FERC_ACCT,XDYYNNY01,N4074</t>
  </si>
  <si>
    <t>Line 13</t>
  </si>
  <si>
    <t>(Less) Regulatory Credits (407.4)</t>
  </si>
  <si>
    <t>%,V4081002</t>
  </si>
  <si>
    <t>4081002</t>
  </si>
  <si>
    <t>FICA</t>
  </si>
  <si>
    <t>%,V4081003</t>
  </si>
  <si>
    <t>4081003</t>
  </si>
  <si>
    <t>Federal Unemployment Tax</t>
  </si>
  <si>
    <t>Real Personal Property Taxes</t>
  </si>
  <si>
    <t>%,V408100520</t>
  </si>
  <si>
    <t>408100520</t>
  </si>
  <si>
    <t>%,V408100521</t>
  </si>
  <si>
    <t>408100521</t>
  </si>
  <si>
    <t>%,V408100522</t>
  </si>
  <si>
    <t>408100522</t>
  </si>
  <si>
    <t>State Gross Receipts Tax</t>
  </si>
  <si>
    <t>%,V408100622</t>
  </si>
  <si>
    <t>408100622</t>
  </si>
  <si>
    <t>%,V408100623</t>
  </si>
  <si>
    <t>408100623</t>
  </si>
  <si>
    <t>%,V4081007</t>
  </si>
  <si>
    <t>4081007</t>
  </si>
  <si>
    <t>State Unemployment Tax</t>
  </si>
  <si>
    <t>State Franchise Taxes</t>
  </si>
  <si>
    <t>Federal Excise Taxes</t>
  </si>
  <si>
    <t>%,V408101423</t>
  </si>
  <si>
    <t>408101423</t>
  </si>
  <si>
    <t>State Sales and Use Taxes</t>
  </si>
  <si>
    <t>%,V408101923</t>
  </si>
  <si>
    <t>408101923</t>
  </si>
  <si>
    <t>State Business Occup Taxes</t>
  </si>
  <si>
    <t>%,V408102021</t>
  </si>
  <si>
    <t>408102021</t>
  </si>
  <si>
    <t>%,V408102022</t>
  </si>
  <si>
    <t>408102022</t>
  </si>
  <si>
    <t>%,V408102023</t>
  </si>
  <si>
    <t>408102023</t>
  </si>
  <si>
    <t>%,V408102920</t>
  </si>
  <si>
    <t>408102920</t>
  </si>
  <si>
    <t>Real-Pers Prop Tax-Cap Leases</t>
  </si>
  <si>
    <t>%,V408102921</t>
  </si>
  <si>
    <t>408102921</t>
  </si>
  <si>
    <t>%,V408102922</t>
  </si>
  <si>
    <t>408102922</t>
  </si>
  <si>
    <t>%,V408102923</t>
  </si>
  <si>
    <t>408102923</t>
  </si>
  <si>
    <t>%,V4081033</t>
  </si>
  <si>
    <t>4081033</t>
  </si>
  <si>
    <t>Fringe Benefit Loading - FICA</t>
  </si>
  <si>
    <t>%,V4081034</t>
  </si>
  <si>
    <t>4081034</t>
  </si>
  <si>
    <t>Fringe Benefit Loading - FUT</t>
  </si>
  <si>
    <t>%,V4081035</t>
  </si>
  <si>
    <t>4081035</t>
  </si>
  <si>
    <t>Fringe Benefit Loading - SUT</t>
  </si>
  <si>
    <t>Real Prop Tax-Cap Leases</t>
  </si>
  <si>
    <t>%,V408103623</t>
  </si>
  <si>
    <t>408103623</t>
  </si>
  <si>
    <t>%,FACCOUNT,TGL_FERC_ACCT,XDYYNNY01,N408</t>
  </si>
  <si>
    <t>Line 14</t>
  </si>
  <si>
    <t>Taxes Other Than Income Taxes (408.1)</t>
  </si>
  <si>
    <t>%,V4091001</t>
  </si>
  <si>
    <t>4091001</t>
  </si>
  <si>
    <t>Income Taxes, UOI - Federal</t>
  </si>
  <si>
    <t>%,FACCOUNT,TGL_FERC_ACCT,XDYYNNY01,NINCOME_TAXES_FEDERAL</t>
  </si>
  <si>
    <t>Income Taxes Federal</t>
  </si>
  <si>
    <t>%,V4265009</t>
  </si>
  <si>
    <t>4265009</t>
  </si>
  <si>
    <t>Factored Cust A/R Exp - Affil</t>
  </si>
  <si>
    <t>%,V4265010</t>
  </si>
  <si>
    <t>4265010</t>
  </si>
  <si>
    <t>Fact Cust A/R-Bad Debts-Affil</t>
  </si>
  <si>
    <t>%,FACCOUNT,TGL_FERC_ACCT,XDYYNNY01,NMISC_INC_DED_FAR</t>
  </si>
  <si>
    <t>Factored Accounts Rec Expenses</t>
  </si>
  <si>
    <t>Tax Effect on Factored Accounts Rec Expenses (21%)</t>
  </si>
  <si>
    <t>Line 15</t>
  </si>
  <si>
    <t>Income Taxes - Federal (409.1)</t>
  </si>
  <si>
    <t>Income Taxes UOI - State</t>
  </si>
  <si>
    <t>%,V409100223</t>
  </si>
  <si>
    <t>409100223</t>
  </si>
  <si>
    <t>%,FACCOUNT,TGL_FERC_ACCT,XDYYNNY01,NINCOME_TAXES_OTHER</t>
  </si>
  <si>
    <t>Line 16</t>
  </si>
  <si>
    <t>Income Taxes - Other (409.1)</t>
  </si>
  <si>
    <t>%,V4101001</t>
  </si>
  <si>
    <t>4101001</t>
  </si>
  <si>
    <t>Prov Def I/T Util Op Inc-Fed</t>
  </si>
  <si>
    <t>%,V4101002</t>
  </si>
  <si>
    <t>4101002</t>
  </si>
  <si>
    <t>Prov Def I/T Util Op Inc-State</t>
  </si>
  <si>
    <t>%,FACCOUNT,TGL_FERC_ACCT,XDYYNNY01,NDEFER_FIT</t>
  </si>
  <si>
    <t>Line 17</t>
  </si>
  <si>
    <t>Provision for Deferred Income Taxes (410.1)</t>
  </si>
  <si>
    <t>%,V4111001</t>
  </si>
  <si>
    <t>4111001</t>
  </si>
  <si>
    <t>Prv Def I/T-Cr Util Op Inc-Fed</t>
  </si>
  <si>
    <t>%,V4111002</t>
  </si>
  <si>
    <t>4111002</t>
  </si>
  <si>
    <t>Prv Def I/T-Cr UtilOpInc-State</t>
  </si>
  <si>
    <t>%,R,FACCOUNT,TGL_FERC_ACCT,XDYYNNY01,NPROV_DEFER_FIT,</t>
  </si>
  <si>
    <t>Line 18</t>
  </si>
  <si>
    <t>(Less) Provision for Deferred Income Taxes-Cr (411.1)</t>
  </si>
  <si>
    <t>%,FACCOUNT,TGL_FERC_ACCT,XDYYNNY01,NDEFRRD_ITC_UTIL_OPER</t>
  </si>
  <si>
    <t>Line 19</t>
  </si>
  <si>
    <t>Investment Tax Credit Adj. - Net (411.4)</t>
  </si>
  <si>
    <t>%,V4116000</t>
  </si>
  <si>
    <t>4116000</t>
  </si>
  <si>
    <t>Gain From Disposition of Plant</t>
  </si>
  <si>
    <t>%,R,FACCOUNT,TGL_FERC_ACCT,XDYYNNY01,NGN_FRM_DISP_UT_PLT</t>
  </si>
  <si>
    <t>Line 20</t>
  </si>
  <si>
    <t>(Less) Gains from Disp. Of Utility Plant (411.6)</t>
  </si>
  <si>
    <t>%,FACCOUNT,TGL_FERC_ACCT,XDYYNNY01,NLSES_FRM_DISP_UT_PLT</t>
  </si>
  <si>
    <t>Line 21</t>
  </si>
  <si>
    <t>Losses from Disp. Of Utility Plant (411.7)</t>
  </si>
  <si>
    <t>%,V4118002</t>
  </si>
  <si>
    <t>Comp. Allow Gains Title IV SO2</t>
  </si>
  <si>
    <t>%,R,FACCOUNT,TGL_FERC_ACCT,XDYYNNY01,NGN_FRM_DISP_ALLOWAN</t>
  </si>
  <si>
    <t>Line 22</t>
  </si>
  <si>
    <t>(Less) Gains from Disposition of Allowances (411.8)</t>
  </si>
  <si>
    <t>%,FACCOUNT,TGL_FERC_ACCT,XDYYNNY01,NLOSS_FRM_DISP_ALLOW</t>
  </si>
  <si>
    <t>Line 23</t>
  </si>
  <si>
    <t>Losses from Disposition of Allowances (411.9)</t>
  </si>
  <si>
    <t>%,V4111005</t>
  </si>
  <si>
    <t>4111005</t>
  </si>
  <si>
    <t>Accretion Expense</t>
  </si>
  <si>
    <t>%,FACCOUNT,TGL_FERC_ACCT,XDYYNNY01,NACCRETION</t>
  </si>
  <si>
    <t>Line 24</t>
  </si>
  <si>
    <t>Accretion Expense (411.10)</t>
  </si>
  <si>
    <t>Line 25</t>
  </si>
  <si>
    <t>TOTAL Utility Operating Expenses (Enter Total of lines 4 thru 24)</t>
  </si>
  <si>
    <t>Line 26</t>
  </si>
  <si>
    <t>Net Util Oper Inc (Enter Tot. line 2 less 25) Carry to Pg 117, line 27</t>
  </si>
  <si>
    <t>Line 27</t>
  </si>
  <si>
    <t>Net Util Oper Inc (Carried FORWARD FROM PAGE 114)</t>
  </si>
  <si>
    <t>Line 28</t>
  </si>
  <si>
    <t>Other Income and Deductions</t>
  </si>
  <si>
    <t>Line 29</t>
  </si>
  <si>
    <t>Other Income</t>
  </si>
  <si>
    <t>Line 30</t>
  </si>
  <si>
    <t>Nonutility Operating Income</t>
  </si>
  <si>
    <t>%,R,FACCOUNT,TGL_FERC_ACCT,XDYYNNY01,N415</t>
  </si>
  <si>
    <t>Line 31</t>
  </si>
  <si>
    <t>Revenues From Merchandising, Jobbing &amp; Contract Work (415)</t>
  </si>
  <si>
    <t>%,FACCOUNT,TGL_FERC_ACCT,XDYYNNY01,N416</t>
  </si>
  <si>
    <t>Line 32</t>
  </si>
  <si>
    <t>(Less) Costs and Exp. Merchandising, Job. &amp; Contract Work (416)</t>
  </si>
  <si>
    <t>%,V4170004</t>
  </si>
  <si>
    <t>4170004</t>
  </si>
  <si>
    <t>Rev from Non-Util Oper NonAfil</t>
  </si>
  <si>
    <t>%,R,FACCOUNT,TGL_FERC_ACCT,XDYYNNY01,NREV_NONUTIL_OPS</t>
  </si>
  <si>
    <t>Line 33</t>
  </si>
  <si>
    <t>Revenues From Nonutility Operations (417)</t>
  </si>
  <si>
    <t>%,V4171009</t>
  </si>
  <si>
    <t>4171009</t>
  </si>
  <si>
    <t>Office Supplies &amp; Expense</t>
  </si>
  <si>
    <t>%,FACCOUNT,TGL_FERC_ACCT,XDYYNNY01,NEXP_NONUTIL_OPS</t>
  </si>
  <si>
    <t>Line 34</t>
  </si>
  <si>
    <t>(Less) Expenses of Nonutility Operations (417.1)</t>
  </si>
  <si>
    <t>%,V4180001</t>
  </si>
  <si>
    <t>4180001</t>
  </si>
  <si>
    <t>Non-Operatng Rental Income</t>
  </si>
  <si>
    <t>%,V4180005</t>
  </si>
  <si>
    <t>4180005</t>
  </si>
  <si>
    <t>Non-Opratng Rntal Inc-Depr</t>
  </si>
  <si>
    <t>%,R,FACCOUNT,TGL_FERC_ACCT,XDYYNNY01,NNON_OP_RENTAL_INCOME</t>
  </si>
  <si>
    <t>Line 35</t>
  </si>
  <si>
    <t>Nonoperating Rental Income (418)</t>
  </si>
  <si>
    <t>%,R,FACCOUNT,TGL_FERC_ACCT,XDYYNNY01,NEQUITY_IN_SUB_EARN</t>
  </si>
  <si>
    <t>Line 36</t>
  </si>
  <si>
    <t>Equity in Earnings of Subsidiary Companies (418.1)</t>
  </si>
  <si>
    <t>%,V4190002</t>
  </si>
  <si>
    <t>4190002</t>
  </si>
  <si>
    <t>Int &amp; Dividend Inc - Nonassoc</t>
  </si>
  <si>
    <t>%,V4190005</t>
  </si>
  <si>
    <t>4190005</t>
  </si>
  <si>
    <t>Interest Income - Assoc CBP</t>
  </si>
  <si>
    <t>%,R,FACCOUNT,TGL_FERC_ACCT,XDYYNNY01,NINTEREST_INCOME</t>
  </si>
  <si>
    <t>Line 37</t>
  </si>
  <si>
    <t>Interest and Dividend Income (419)</t>
  </si>
  <si>
    <t>%,V4191000</t>
  </si>
  <si>
    <t>4191000</t>
  </si>
  <si>
    <t>Allw Oth Fnds Usd Drng Cnstr</t>
  </si>
  <si>
    <t>%,R,FACCOUNT,TGL_FERC_ACCT,XDYYNNY01,NAFUDC_OTH_FUNDS-CR</t>
  </si>
  <si>
    <t>Line 38</t>
  </si>
  <si>
    <t>Allowance for Other Funds Used During Construction (419.1)</t>
  </si>
  <si>
    <t>%,V4210002</t>
  </si>
  <si>
    <t>4210002</t>
  </si>
  <si>
    <t>Misc Non-Op Inc-NonAsc-Rents</t>
  </si>
  <si>
    <t>%,V4210007</t>
  </si>
  <si>
    <t>4210007</t>
  </si>
  <si>
    <t>Misc Non-Op Inc - NonAsc - Oth</t>
  </si>
  <si>
    <t>%,V4210009</t>
  </si>
  <si>
    <t>4210009</t>
  </si>
  <si>
    <t>Misc Non-Op Exp - NonAssoc</t>
  </si>
  <si>
    <t>%,R,FACCOUNT,TGL_FERC_ACCT,XDYYNNY01,NMISC_NONOP_INC</t>
  </si>
  <si>
    <t>Line 39</t>
  </si>
  <si>
    <t>Miscellaneous Nonoperating Income (421)</t>
  </si>
  <si>
    <t>%,R,FACCOUNT,TGL_FERC_ACCT,XDYYNNY01,NGAIN_ON_DIST_PROPERT</t>
  </si>
  <si>
    <t>Line 40</t>
  </si>
  <si>
    <t>Gain on Disposition of Property (421.1)</t>
  </si>
  <si>
    <t>Line 41</t>
  </si>
  <si>
    <t>TOTAL Other Income (Enter Total of lines 31 thru 40)</t>
  </si>
  <si>
    <t>Line 42</t>
  </si>
  <si>
    <t>Other Income Deductions</t>
  </si>
  <si>
    <t>%,V4212000</t>
  </si>
  <si>
    <t>4212000</t>
  </si>
  <si>
    <t>Loss on Dspsition of Property</t>
  </si>
  <si>
    <t>%,FACCOUNT,TGL_FERC_ACCT,XDYYNNY01,NLOSS_DIST_PROPERTY</t>
  </si>
  <si>
    <t>Line 43</t>
  </si>
  <si>
    <t>Loss on Disposition of Property (421.2)</t>
  </si>
  <si>
    <t>%,FACCOUNT,TGL_FERC_ACCT,XDYYNNY01,NMISC_AMORT_PLT_ADJ</t>
  </si>
  <si>
    <t>Line 44</t>
  </si>
  <si>
    <t>Miscellaneous Amortization (425)</t>
  </si>
  <si>
    <t>%,V4261000</t>
  </si>
  <si>
    <t>4261000</t>
  </si>
  <si>
    <t>Donations</t>
  </si>
  <si>
    <t>%,FACCOUNT,TGL_FERC_ACCT,XDYYNNY01,N4261</t>
  </si>
  <si>
    <t>Line 45</t>
  </si>
  <si>
    <t>Donations (426.1)</t>
  </si>
  <si>
    <t>%,FACCOUNT,TGL_FERC_ACCT,XDYYNNY01,N4262</t>
  </si>
  <si>
    <t>Line 46</t>
  </si>
  <si>
    <t>Life Insurance (426.2)</t>
  </si>
  <si>
    <t>%,V4263001</t>
  </si>
  <si>
    <t>4263001</t>
  </si>
  <si>
    <t>Penalties</t>
  </si>
  <si>
    <t>%,FACCOUNT,TGL_FERC_ACCT,XDYYNNY01,N4263</t>
  </si>
  <si>
    <t>Line 47</t>
  </si>
  <si>
    <t>Penalties (426.3)</t>
  </si>
  <si>
    <t>%,V4264000</t>
  </si>
  <si>
    <t>4264000</t>
  </si>
  <si>
    <t>Civic and Political Activity</t>
  </si>
  <si>
    <t>%,V4264001</t>
  </si>
  <si>
    <t>4264001</t>
  </si>
  <si>
    <t>Non-deduct Lobbying per IRS</t>
  </si>
  <si>
    <t>%,FACCOUNT,TGL_FERC_ACCT,XDYYNNY01,N4264</t>
  </si>
  <si>
    <t>Line 48</t>
  </si>
  <si>
    <t>Exp. For Certain Civic, Political &amp; Related Activities (426.4)</t>
  </si>
  <si>
    <t>%,V4265002</t>
  </si>
  <si>
    <t>4265002</t>
  </si>
  <si>
    <t>Other Deductions - Nonassoc</t>
  </si>
  <si>
    <t>%,V4265004</t>
  </si>
  <si>
    <t>4265004</t>
  </si>
  <si>
    <t>Social &amp; Service Club Dues</t>
  </si>
  <si>
    <t>%,V4265007</t>
  </si>
  <si>
    <t>4265007</t>
  </si>
  <si>
    <t>Regulatory Expenses</t>
  </si>
  <si>
    <t>%,FACCOUNT,TGL_FERC_ACCT,XDYYNNY01,N4265</t>
  </si>
  <si>
    <t>Line 49</t>
  </si>
  <si>
    <t>Other Deductions (426.5)</t>
  </si>
  <si>
    <t>Line 50</t>
  </si>
  <si>
    <t>TOTAL Other Income Deductions(Total of lines 43 thru 49)</t>
  </si>
  <si>
    <t>Line 51</t>
  </si>
  <si>
    <t>Taxes Applic. To Other Income and Deductions</t>
  </si>
  <si>
    <t>%,V408200522</t>
  </si>
  <si>
    <t>408200522</t>
  </si>
  <si>
    <t>%,V408200523</t>
  </si>
  <si>
    <t>408200523</t>
  </si>
  <si>
    <t>%,FACCOUNT,TGL_FERC_ACCT,XDYYNNY01,NTAXES_OTHER_THN_INC</t>
  </si>
  <si>
    <t>Line 52</t>
  </si>
  <si>
    <t>Taxes Other Than Income Taxes (408.2)</t>
  </si>
  <si>
    <t>%,V4092001</t>
  </si>
  <si>
    <t>4092001</t>
  </si>
  <si>
    <t>Inc Tax, Oth Inc&amp;Ded-Federal</t>
  </si>
  <si>
    <t>%,FACCOUNT,TGL_FERC_ACCT,XDYYNNY01,NINCOME_TAX_FED_NONOP</t>
  </si>
  <si>
    <t>Federal Income Taxes NonOperating</t>
  </si>
  <si>
    <t>Line 53</t>
  </si>
  <si>
    <t>Income Taxes - Federal (409.2)</t>
  </si>
  <si>
    <t>Inc Tax Oth Inc  Ded - State</t>
  </si>
  <si>
    <t>%,V409200223</t>
  </si>
  <si>
    <t>409200223</t>
  </si>
  <si>
    <t>%,FACCOUNT,TGL_FERC_ACCT,XDYYNNY01,NINCOME_TAX_OTH_NONOP</t>
  </si>
  <si>
    <t>Line 54</t>
  </si>
  <si>
    <t>Income Taxes - Other (409.2)</t>
  </si>
  <si>
    <t>%,V4102001</t>
  </si>
  <si>
    <t>4102001</t>
  </si>
  <si>
    <t>Prov Def I/T Oth I&amp;D - Federal</t>
  </si>
  <si>
    <t>%,FACCOUNT,TGL_FERC_ACCT,XDYYNNY01,NPROV_FOR_DEF_TAX_NON</t>
  </si>
  <si>
    <t>Line 55</t>
  </si>
  <si>
    <t>Provision for Deferred Inc. Taxes (410.2)</t>
  </si>
  <si>
    <t>%,V4112001</t>
  </si>
  <si>
    <t>4112001</t>
  </si>
  <si>
    <t>Prv Def I/T-Cr Oth I&amp;D-Fed</t>
  </si>
  <si>
    <t>%,R,FACCOUNT,TGL_FERC_ACCT,XDYYNNY01,NPROV_DEF_TX_NON_CR</t>
  </si>
  <si>
    <t>Line 56</t>
  </si>
  <si>
    <t xml:space="preserve">(Less) Provision for Deferred Income Taxes-Cr (411.2) </t>
  </si>
  <si>
    <t>%,FACCOUNT,TGL_FERC_ACCT,XDYYNNY01,NINVESTMENT_TAX</t>
  </si>
  <si>
    <t>Line 57</t>
  </si>
  <si>
    <t>Investment Tax Credit Adj.-Net (411.5)</t>
  </si>
  <si>
    <t>%,R,FACCOUNT,TGL_FERC_ACCT,XDYYNNY01,N420</t>
  </si>
  <si>
    <t>Line 58</t>
  </si>
  <si>
    <t>(Less) Investment Tax Credits (420)</t>
  </si>
  <si>
    <t>Line 59</t>
  </si>
  <si>
    <t>TOTAL Taxes on Other Income and Deductions (Total of lines 52-58)</t>
  </si>
  <si>
    <t>Line 60</t>
  </si>
  <si>
    <t>Net Other Income and Deductions (Total of lines 41, 50, 59)</t>
  </si>
  <si>
    <t>Line 61</t>
  </si>
  <si>
    <t xml:space="preserve">Interest Charges </t>
  </si>
  <si>
    <t>%,V4270002</t>
  </si>
  <si>
    <t>4270002</t>
  </si>
  <si>
    <t>Int on LTD - Install Pur Contr</t>
  </si>
  <si>
    <t>%,V4270005</t>
  </si>
  <si>
    <t>4270005</t>
  </si>
  <si>
    <t>Int on LTD - Other LTD</t>
  </si>
  <si>
    <t>%,V4270006</t>
  </si>
  <si>
    <t>4270006</t>
  </si>
  <si>
    <t>Int on LTD - Sen Unsec Notes</t>
  </si>
  <si>
    <t>%,FACCOUNT,TGL_FERC_ACCT,XDYYNNY01,NINT_LONG-TERM_DEBT</t>
  </si>
  <si>
    <t>Line 62</t>
  </si>
  <si>
    <t>Interest on Long-Term Debt (427)</t>
  </si>
  <si>
    <t>%,V4280002</t>
  </si>
  <si>
    <t>4280002</t>
  </si>
  <si>
    <t>Amrtz Debt Dscnt&amp;Exp-Instl Pur</t>
  </si>
  <si>
    <t>%,V4280003</t>
  </si>
  <si>
    <t>4280003</t>
  </si>
  <si>
    <t>Amrtz Debt Dscnt&amp;Exp-N/P</t>
  </si>
  <si>
    <t>%,V4280006</t>
  </si>
  <si>
    <t>4280006</t>
  </si>
  <si>
    <t>Amrtz Dscnt&amp;Exp-Sn Unsec Note</t>
  </si>
  <si>
    <t>%,FACCOUNT,TGL_FERC_ACCT,XDYYNNY01,NAMORT_DEBT_DISC&amp;EXP</t>
  </si>
  <si>
    <t>Line 63</t>
  </si>
  <si>
    <t>Amort. Of Debt Disc. And Expense (428)</t>
  </si>
  <si>
    <t>%,V4281004</t>
  </si>
  <si>
    <t>4281004</t>
  </si>
  <si>
    <t>Amrtz Loss Rcquired Debt-Dbnt</t>
  </si>
  <si>
    <t>%,FACCOUNT,TGL_FERC_ACCT,XDYYNNY01,NAMORT_LOSS_REACQ_DBT</t>
  </si>
  <si>
    <t>Line 64</t>
  </si>
  <si>
    <t>Amortization of Loss on Reacquired Debt (428.1)</t>
  </si>
  <si>
    <t>%,R,FACCOUNT,TGL_FERC_ACCT,XDYYNNY01,NAMORT_DBT_PREM</t>
  </si>
  <si>
    <t>Line 65</t>
  </si>
  <si>
    <t>(Less) Amort. Of Premium on Debt-Credit (429)</t>
  </si>
  <si>
    <t>%,R,FACCOUNT,TGL_FERC_ACCT,XDYYNNY01,NAMORT_GAIN_REAQUIRED</t>
  </si>
  <si>
    <t>Line 66</t>
  </si>
  <si>
    <t>(Less) Amortization of Gain on Reacquired Debt-Credit (429.1)</t>
  </si>
  <si>
    <t>%,V4300001</t>
  </si>
  <si>
    <t>4300001</t>
  </si>
  <si>
    <t>Interest Exp - Assoc Non-CBP</t>
  </si>
  <si>
    <t>%,V4300003</t>
  </si>
  <si>
    <t>4300003</t>
  </si>
  <si>
    <t>Int to Assoc Co - CBP</t>
  </si>
  <si>
    <t>%,FACCOUNT,TGL_FERC_ACCT,XDYYNNY01,NINTEREST_ASSOC_COS</t>
  </si>
  <si>
    <t>Line 67</t>
  </si>
  <si>
    <t>Interest on Debt to Assoc. Companies (430)</t>
  </si>
  <si>
    <t>%,V4310001</t>
  </si>
  <si>
    <t>4310001</t>
  </si>
  <si>
    <t>Other Interest Expense</t>
  </si>
  <si>
    <t>%,V4310002</t>
  </si>
  <si>
    <t>4310002</t>
  </si>
  <si>
    <t>Interest on Customer Deposits</t>
  </si>
  <si>
    <t>%,V4310007</t>
  </si>
  <si>
    <t>4310007</t>
  </si>
  <si>
    <t>Lines Of Credit</t>
  </si>
  <si>
    <t>%,FACCOUNT,TGL_FERC_ACCT,XDYYNNY01,NOTH_INTEREST_EXP</t>
  </si>
  <si>
    <t>Line 68</t>
  </si>
  <si>
    <t>Other Interest Expense (431)</t>
  </si>
  <si>
    <t>%,V4320000</t>
  </si>
  <si>
    <t>4320000</t>
  </si>
  <si>
    <t>Allw Brrwed Fnds Used Cnstr-Cr</t>
  </si>
  <si>
    <t>%,R,FACCOUNT,TGL_FERC_ACCT,XDYYNNY01,NAFUDC-BRWD_FUNDS-CR</t>
  </si>
  <si>
    <t>Line 69</t>
  </si>
  <si>
    <t>(Less) Allowance for Borrowed Funds Used During Construction-Cr. (432)</t>
  </si>
  <si>
    <t>Line 70</t>
  </si>
  <si>
    <t>Net Interest Charges (Total of lines 62 thru 69)</t>
  </si>
  <si>
    <t>Line 71</t>
  </si>
  <si>
    <t>Income Before Extraordinary Items (Total of lines 27, 60 and 70)</t>
  </si>
  <si>
    <t>Line 72</t>
  </si>
  <si>
    <t>Extraordinary Items</t>
  </si>
  <si>
    <t>%,R,FACCOUNT,TGL_FERC_ACCT,XDYYNNY01,NEXTRAORDINARY_INCOME</t>
  </si>
  <si>
    <t>Line 73</t>
  </si>
  <si>
    <t>Extraordinary Income (434)</t>
  </si>
  <si>
    <t>%,FACCOUNT,TGL_FERC_ACCT,XDYYNNY01,NEXTRAORDINARY_DEDUCT</t>
  </si>
  <si>
    <t>Line 74</t>
  </si>
  <si>
    <t>(Less) Extraordinary Deductions (435)</t>
  </si>
  <si>
    <t>Line 75</t>
  </si>
  <si>
    <t>Net Extraordinary Items (Total of line 73 less line 74)</t>
  </si>
  <si>
    <t>%,FACCOUNT,TGL_FERC_ACCT,XDYYNNY01,NINC_TX_FED_&amp;_OTH_EXT</t>
  </si>
  <si>
    <t>Line 76</t>
  </si>
  <si>
    <t>Income Taxes-Federal and Other (409.3)</t>
  </si>
  <si>
    <t>Line 77</t>
  </si>
  <si>
    <t>Extraordinary Items After Taxes (line 75 less line 76)</t>
  </si>
  <si>
    <t>Line 78</t>
  </si>
  <si>
    <t>Net Income (Total of line 71 and 77)</t>
  </si>
  <si>
    <t>Check</t>
  </si>
  <si>
    <t>%,FACCOUNT,TGL_FERC_ACCT,NINCOME_STATEMENT</t>
  </si>
  <si>
    <t>Net Income Verification</t>
  </si>
  <si>
    <t>This line should be zero</t>
  </si>
  <si>
    <t xml:space="preserve">Report as of Date: </t>
  </si>
  <si>
    <t>Rounding Tolerance:</t>
  </si>
  <si>
    <t>Error Message Shown:</t>
  </si>
  <si>
    <t>ERROR ABOVE</t>
  </si>
  <si>
    <t>E</t>
  </si>
  <si>
    <t>Error Message Counter</t>
  </si>
  <si>
    <t>Total Error Message Count</t>
  </si>
  <si>
    <t>Operator</t>
  </si>
  <si>
    <t>RID   Report ID</t>
  </si>
  <si>
    <t>FERC_IS1</t>
  </si>
  <si>
    <t>LYN   Report Layout</t>
  </si>
  <si>
    <t>BUN   Business Unit</t>
  </si>
  <si>
    <t>Error</t>
  </si>
  <si>
    <t>RBN   Report Request</t>
  </si>
  <si>
    <t>Kentucky Power Integrated Elim</t>
  </si>
  <si>
    <t>RBU   Request Bus Unit</t>
  </si>
  <si>
    <t>X992</t>
  </si>
  <si>
    <t>SCN   Scope Decrip</t>
  </si>
  <si>
    <t>SCD   Scope Description</t>
  </si>
  <si>
    <t>KYP CORP CONSOLIDATED</t>
  </si>
  <si>
    <t>SFD   Scope Field Descr</t>
  </si>
  <si>
    <t>SFV   Scope Field Value</t>
  </si>
  <si>
    <t>STN   Scope Tree Name</t>
  </si>
  <si>
    <t>GL_PRPT_CONS</t>
  </si>
  <si>
    <t>Elapsed Run Time</t>
  </si>
  <si>
    <t>Performance : GL_FERC_ACCT</t>
  </si>
  <si>
    <t>YSNYN</t>
  </si>
  <si>
    <t>Performance: GL_PRPT_CONS</t>
  </si>
  <si>
    <t>Reserved Section</t>
  </si>
  <si>
    <t>%,LACTUALS,SADJBAL-1YR</t>
  </si>
  <si>
    <t>%,LACTUALS,SBAL-1YR</t>
  </si>
  <si>
    <t>%,LACTUALS,SBAL-1MTH</t>
  </si>
  <si>
    <t>%,LACTUALS,SADJBAL-2YR</t>
  </si>
  <si>
    <t>%,LACTUALS,SBALPER1-1Y</t>
  </si>
  <si>
    <t>%,LACTUALS,SBALPER2-1Y</t>
  </si>
  <si>
    <t>%,LACTUALS,SBALPER3-1Y</t>
  </si>
  <si>
    <t>%,LACTUALS,SBALPER4-1Y</t>
  </si>
  <si>
    <t>%,LACTUALS,SBALPER5-1Y</t>
  </si>
  <si>
    <t>%,LACTUALS,SBALPER6-1Y</t>
  </si>
  <si>
    <t>%,LACTUALS,SBALPER7-1Y</t>
  </si>
  <si>
    <t>%,LACTUALS,SBALPER8-1Y</t>
  </si>
  <si>
    <t>%,LACTUALS,SBALPER9-1Y</t>
  </si>
  <si>
    <t>%,LACTUALS,SBALPR10-1Y</t>
  </si>
  <si>
    <t>%,LACTUALS,SBALPR11-1Y</t>
  </si>
  <si>
    <t>%,LACTUALS,SBAL_PER1</t>
  </si>
  <si>
    <t>%,LACTUALS,SBAL_PER2</t>
  </si>
  <si>
    <t>%,LACTUALS,SBAL_PER3</t>
  </si>
  <si>
    <t>%,LACTUALS,SBAL_PER4</t>
  </si>
  <si>
    <t>%,LACTUALS,SBAL_PER5</t>
  </si>
  <si>
    <t>%,LACTUALS,SBAL_PER6</t>
  </si>
  <si>
    <t>%,LACTUALS,SBAL_PER7</t>
  </si>
  <si>
    <t>%,LACTUALS,SBAL_PER8</t>
  </si>
  <si>
    <t>%,LACTUALS,SBAL_PER9</t>
  </si>
  <si>
    <t>%,LACTUALS,SBAL_PER10</t>
  </si>
  <si>
    <t>%,LACTUALS,SBAL_PER11</t>
  </si>
  <si>
    <t>%,LACTUALS,SBAL_PER12</t>
  </si>
  <si>
    <t>PRIOR</t>
  </si>
  <si>
    <t>CURRENT MONTH</t>
  </si>
  <si>
    <t>DECEMBER</t>
  </si>
  <si>
    <t>PRIOR YEAR</t>
  </si>
  <si>
    <t>PRIOR MONTH</t>
  </si>
  <si>
    <t>BALANCE SHEET</t>
  </si>
  <si>
    <t>UTILITY PLANT</t>
  </si>
  <si>
    <t>%,V1010001</t>
  </si>
  <si>
    <t>1010001</t>
  </si>
  <si>
    <t>Plant in Service</t>
  </si>
  <si>
    <t>%,V1010008</t>
  </si>
  <si>
    <t>1010008</t>
  </si>
  <si>
    <t>Cloud Implement - PIS</t>
  </si>
  <si>
    <t>%,V1011001</t>
  </si>
  <si>
    <t>1011001</t>
  </si>
  <si>
    <t>Capital Leases</t>
  </si>
  <si>
    <t>%,V1011006</t>
  </si>
  <si>
    <t>1011006</t>
  </si>
  <si>
    <t>Prov-Leased Assets</t>
  </si>
  <si>
    <t>%,V1011012</t>
  </si>
  <si>
    <t>1011012</t>
  </si>
  <si>
    <t>Accrued Capital Leases</t>
  </si>
  <si>
    <t>%,V1011031</t>
  </si>
  <si>
    <t>1011031</t>
  </si>
  <si>
    <t>Operating Lease</t>
  </si>
  <si>
    <t>%,V1011032</t>
  </si>
  <si>
    <t>1011032</t>
  </si>
  <si>
    <t>Accrued Operating Leases</t>
  </si>
  <si>
    <t>%,V1011036</t>
  </si>
  <si>
    <t>1011036</t>
  </si>
  <si>
    <t>Prov - Operating Lease Assets</t>
  </si>
  <si>
    <t>%,FACCOUNT,TGL_FERC_ACCT,X,NELEC_PLT_IN_SERV,NPROP_CAP_LEASE</t>
  </si>
  <si>
    <t>Plant In Service (101)</t>
  </si>
  <si>
    <t>%,FACCOUNT,TGL_FERC_ACCT,X,NELEC_PLT_PUR_OR_SOLD</t>
  </si>
  <si>
    <t>Electric Plant Purchased or Sold (102)</t>
  </si>
  <si>
    <t>%,FACCOUNT,TGL_FERC_ACCT,X,NEXP_ELEC_PLT_UNCLASS</t>
  </si>
  <si>
    <t>Experimental Electric Plant Unclass (103)</t>
  </si>
  <si>
    <t>%,FACCOUNT,TGL_FERC_ACCT,X,NELEC_PLT_LEASED_OTHR</t>
  </si>
  <si>
    <t>Electric Plant Lease to Others (104)</t>
  </si>
  <si>
    <t>%,V1050001</t>
  </si>
  <si>
    <t>1050001</t>
  </si>
  <si>
    <t>Held For Fut Use</t>
  </si>
  <si>
    <t>%,FACCOUNT,TGL_FERC_ACCT,X,NELEC_PLT_FUT_USE</t>
  </si>
  <si>
    <t>Electric Plant Held for Future Use (105)</t>
  </si>
  <si>
    <t>%,V1060001</t>
  </si>
  <si>
    <t>1060001</t>
  </si>
  <si>
    <t>Const Not Classifd</t>
  </si>
  <si>
    <t>%,V1060007</t>
  </si>
  <si>
    <t>1060007</t>
  </si>
  <si>
    <t>Cloud Implement - CCNC</t>
  </si>
  <si>
    <t>%,FACCOUNT,TGL_FERC_ACCT,X,NCOMP_CONST_NOT_CLASS</t>
  </si>
  <si>
    <t>Completed Construction Not Class (106)</t>
  </si>
  <si>
    <t>%,FACCOUNT,TGL_FERC_ACCT,X,NELEC_PLT_ACQ_ADJUSTM</t>
  </si>
  <si>
    <t>Electric Plant Acquisition Adjustment (114)</t>
  </si>
  <si>
    <t>%,FACCOUNT,TGL_FERC_ACCT,NELEC_UTIL_PLNT_TOT</t>
  </si>
  <si>
    <t>Utility Plant (101-106, 114)</t>
  </si>
  <si>
    <t>%,V1070000</t>
  </si>
  <si>
    <t>1070000</t>
  </si>
  <si>
    <t>Construction Work In Progress</t>
  </si>
  <si>
    <t>%,V1070001</t>
  </si>
  <si>
    <t>1070001</t>
  </si>
  <si>
    <t>CWIP - Project</t>
  </si>
  <si>
    <t>%,V1070007</t>
  </si>
  <si>
    <t>1070007</t>
  </si>
  <si>
    <t>Cloud Implementation Costs</t>
  </si>
  <si>
    <t>%,FACCOUNT,X,TGL_FERC_ACCT,NCONST_WORK_IN_PROG</t>
  </si>
  <si>
    <t>Construction Work in Progress (107)</t>
  </si>
  <si>
    <t>Utility Plant</t>
  </si>
  <si>
    <t>%,V1080001</t>
  </si>
  <si>
    <t>1080001</t>
  </si>
  <si>
    <t>A/P for Deprec of Plt</t>
  </si>
  <si>
    <t>%,V1080005</t>
  </si>
  <si>
    <t>1080005</t>
  </si>
  <si>
    <t>RWIP - Project Detail</t>
  </si>
  <si>
    <t>%,V1080011</t>
  </si>
  <si>
    <t>1080011</t>
  </si>
  <si>
    <t>Cost of Removal Reserve</t>
  </si>
  <si>
    <t>%,V1080013</t>
  </si>
  <si>
    <t>1080013</t>
  </si>
  <si>
    <t>ARO Removal Deprec - Accretion</t>
  </si>
  <si>
    <t>%,V1110001</t>
  </si>
  <si>
    <t>1110001</t>
  </si>
  <si>
    <t>A/P for Amort of Plt</t>
  </si>
  <si>
    <t>%,V1110007</t>
  </si>
  <si>
    <t>1110007</t>
  </si>
  <si>
    <t>Cloud Implement - A/P Amrt Plt</t>
  </si>
  <si>
    <t>%,R,FACCOUNT,X,TGL_FERC_ACCT,NCUM_PRV_DEP_DPL_AMRT</t>
  </si>
  <si>
    <t>(Less) Accum. Prov. For Depr. Amort. Depl. (108,110,111,115)</t>
  </si>
  <si>
    <t>%,FACCOUNT,X,TGL_FERC_ACCT,N1201</t>
  </si>
  <si>
    <t>Nuclear Fuel in Process of Ref., Conv.,Enrich., and Fab. (120.1)</t>
  </si>
  <si>
    <t>%,FACCOUNT,X,TGL_FERC_ACCT,N1202</t>
  </si>
  <si>
    <t>Nuclear Fuel Materials and Assemblies-Stock Account (120.2)</t>
  </si>
  <si>
    <t>%,FACCOUNT,X,TGL_FERC_ACCT,N1203</t>
  </si>
  <si>
    <t>Nuclear Fuel Assemblies in Reactor (120.3)</t>
  </si>
  <si>
    <t>%,FACCOUNT,X,TGL_FERC_ACCT,N1204</t>
  </si>
  <si>
    <t>Spent Nuclear Fuel (120.4)</t>
  </si>
  <si>
    <t>%,FACCOUNT,X,TGL_FERC_ACCT,NNUC_FUEL_LSE</t>
  </si>
  <si>
    <t>Nuclear Fuel Under Capital Leases (120.6)</t>
  </si>
  <si>
    <t>%,R,FACCOUNT,X,TGL_FERC_ACCT,NACCUM_PROV_AMORT_NUC</t>
  </si>
  <si>
    <t>(Less) Accum. Prov. For Amort. Of Nucl. Fuel Assemblies (120.5)</t>
  </si>
  <si>
    <t>%,FACCOUNT,TGL_FERC_ACCT,NNET_NUCLEAR_FUEL</t>
  </si>
  <si>
    <t>Net Nuclear Fuel</t>
  </si>
  <si>
    <t>%,FACCOUNT,TGL_FERC_ACCT,NNET_UTILITY_PLANT</t>
  </si>
  <si>
    <t>Net Utility Plant (Enter Total of lines 6 and 13)</t>
  </si>
  <si>
    <t>%,FACCOUNT,X,TGL_FERC_ACCT,NUTIL_PLT_ADJUSTMENTS</t>
  </si>
  <si>
    <t>Utility Plant Adjustments (116)</t>
  </si>
  <si>
    <t>%,FACCOUNT,X,TGL_FERC_ACCT,NOTHER_UTIL_PLANT</t>
  </si>
  <si>
    <t>Gas Stored Underground - Noncurrent (117)</t>
  </si>
  <si>
    <t>OTHER PROPERTY AND INVESTMENTS</t>
  </si>
  <si>
    <t>%,V1210001</t>
  </si>
  <si>
    <t>1210001</t>
  </si>
  <si>
    <t>Nonutility Property - Owned</t>
  </si>
  <si>
    <t>%,FACCOUNT,X,TGL_FERC_ACCT,NGROSS_NONUTILTY_PROP</t>
  </si>
  <si>
    <t>Nonutility Property (121)</t>
  </si>
  <si>
    <t>%,V1220001</t>
  </si>
  <si>
    <t>1220001</t>
  </si>
  <si>
    <t>Depr&amp;Amrt of Nonutl Prop-Ownd</t>
  </si>
  <si>
    <t>%,V1220003</t>
  </si>
  <si>
    <t>1220003</t>
  </si>
  <si>
    <t>Depr&amp;Amrt of Nonutl Prop-WIP</t>
  </si>
  <si>
    <t>%,R,FACCOUNT,X,TGL_FERC_ACCT,NACCM_PROV_DEP_DEPL_A</t>
  </si>
  <si>
    <t>(Less) Accum. Prov. For Depr. And Amort. (122)</t>
  </si>
  <si>
    <t>%,FACCOUNT,X,TGL_FERC_ACCT,NINV_IN_ASSOC_COMPANY</t>
  </si>
  <si>
    <t>Investments in Associated Companies (123)</t>
  </si>
  <si>
    <t>%,FACCOUNT,X,TGL_FERC_ACCT,NINV_IN_SUBS</t>
  </si>
  <si>
    <t>Investment in Subsidiary Companies (123.1)</t>
  </si>
  <si>
    <t>%,V1581000</t>
  </si>
  <si>
    <t>1581000</t>
  </si>
  <si>
    <t>SO2 Allowance Inventory</t>
  </si>
  <si>
    <t>%,FACCOUNT,X,TGL_FERC_ACCT,NALLOWANCE_NONCURRENT</t>
  </si>
  <si>
    <t>%,V1240027</t>
  </si>
  <si>
    <t>1240027</t>
  </si>
  <si>
    <t>Other Property - RWIP</t>
  </si>
  <si>
    <t>%,V1240028</t>
  </si>
  <si>
    <t>1240028</t>
  </si>
  <si>
    <t>Other Property - RETIRE</t>
  </si>
  <si>
    <t>%,V1240029</t>
  </si>
  <si>
    <t>1240029</t>
  </si>
  <si>
    <t>Other Property - CPR</t>
  </si>
  <si>
    <t>%,V1240092</t>
  </si>
  <si>
    <t>1240092</t>
  </si>
  <si>
    <t>Fbr Opt Lns-In Kind Sv-Invest</t>
  </si>
  <si>
    <t>%,FACCOUNT,X,TGL_FERC_ACCT,NOTHER_INVESTMENTS</t>
  </si>
  <si>
    <t>Other Investments (124)</t>
  </si>
  <si>
    <t>%,FACCOUNT,X,TGL_FERC_ACCT,N1250</t>
  </si>
  <si>
    <t>Sinking Funds (125)</t>
  </si>
  <si>
    <t>%,FACCOUNT,X,TGL_FERC_ACCT,N1260</t>
  </si>
  <si>
    <t>Depreciation Fund (126)</t>
  </si>
  <si>
    <t>%,FACCOUNT,X,TGL_FERC_ACCT,N1270</t>
  </si>
  <si>
    <t>Amortization Fund - Federal (127)</t>
  </si>
  <si>
    <t>%,FACCOUNT,X,TGL_FERC_ACCT,N1280</t>
  </si>
  <si>
    <t>Other Special Funds (128)</t>
  </si>
  <si>
    <t>%,V1290001</t>
  </si>
  <si>
    <t>1290001</t>
  </si>
  <si>
    <t>Non-UMWA PRW Funded Position</t>
  </si>
  <si>
    <t>%,V1290002</t>
  </si>
  <si>
    <t>1290002</t>
  </si>
  <si>
    <t>SFAS 106 - Non-UMWA PRW</t>
  </si>
  <si>
    <t>%,FACCOUNT,X,TGL_FERC_ACCT,N1290</t>
  </si>
  <si>
    <t>Special Funds (Non Major Only) (129)</t>
  </si>
  <si>
    <t>%,V1750002</t>
  </si>
  <si>
    <t>1750002</t>
  </si>
  <si>
    <t>Long-Term Unreal Gns - Non Aff</t>
  </si>
  <si>
    <t>%,FACCOUNT,X,TGL_FERC_ACCT,N1750_LONG_TERM</t>
  </si>
  <si>
    <t>Long-Term Portion of Derivative Assets (175)</t>
  </si>
  <si>
    <t>%,FACCOUNT,X,TGL_FERC_ACCT,N1760_LONG_TERM</t>
  </si>
  <si>
    <t>Long-Term Portion of Derivative Assets - Hedges (176)</t>
  </si>
  <si>
    <t>Other Property and Investments</t>
  </si>
  <si>
    <t>CURRENT AND ACCRUED ASSETS</t>
  </si>
  <si>
    <t>Cash and Working Funds (Non-major Only) (130)</t>
  </si>
  <si>
    <t>%,V1310000</t>
  </si>
  <si>
    <t>1310000</t>
  </si>
  <si>
    <t>Cash</t>
  </si>
  <si>
    <t>%,FACCOUNT,X,TGL_FERC_ACCT,NCASH</t>
  </si>
  <si>
    <t>Cash (131)</t>
  </si>
  <si>
    <t>%,V1340018</t>
  </si>
  <si>
    <t>1340018</t>
  </si>
  <si>
    <t>Spec Deposits - Elect Trading</t>
  </si>
  <si>
    <t>%,V1340048</t>
  </si>
  <si>
    <t>1340048</t>
  </si>
  <si>
    <t>Spec Deposits-Trading Contra</t>
  </si>
  <si>
    <t>%,V1340051</t>
  </si>
  <si>
    <t>1340051</t>
  </si>
  <si>
    <t>Spec Depost RBC</t>
  </si>
  <si>
    <t>%,V1340053</t>
  </si>
  <si>
    <t>1340053</t>
  </si>
  <si>
    <t>Deposits - Flexible Spending</t>
  </si>
  <si>
    <t>%,V1340057</t>
  </si>
  <si>
    <t>1340057</t>
  </si>
  <si>
    <t>Wells Fargo Securities, LLC</t>
  </si>
  <si>
    <t>%,FACCOUNT,X,TGL_FERC_ACCT,NSPECIAL_DEPOSITS</t>
  </si>
  <si>
    <t>Special Deposits (132-134)</t>
  </si>
  <si>
    <t>%,FACCOUNT,X,TGL_FERC_ACCT,NWORKING_FUNDS</t>
  </si>
  <si>
    <t>Working Funds (135)</t>
  </si>
  <si>
    <t>%,FACCOUNT,X,TGL_FERC_ACCT,NTEMPORARY_INVESTMENT</t>
  </si>
  <si>
    <t>Temporary Cash Investments (136)</t>
  </si>
  <si>
    <t>%,FACCOUNT,X,TGL_FERC_ACCT,NNOTES_RECEIVABLE</t>
  </si>
  <si>
    <t>Notes Receivable (141)</t>
  </si>
  <si>
    <t>%,V1420001</t>
  </si>
  <si>
    <t>1420001</t>
  </si>
  <si>
    <t>Customer A/R - Electric</t>
  </si>
  <si>
    <t>%,V1420014</t>
  </si>
  <si>
    <t>1420014</t>
  </si>
  <si>
    <t>Customer A/R-System Sales</t>
  </si>
  <si>
    <t>%,V1420019</t>
  </si>
  <si>
    <t>1420019</t>
  </si>
  <si>
    <t>Transmission Sales Receivable</t>
  </si>
  <si>
    <t>%,V1420022</t>
  </si>
  <si>
    <t>1420022</t>
  </si>
  <si>
    <t>Cust A/R - Factored</t>
  </si>
  <si>
    <t>%,V1420023</t>
  </si>
  <si>
    <t>1420023</t>
  </si>
  <si>
    <t>Cust A/R-System Sales - MLR</t>
  </si>
  <si>
    <t>%,V1420024</t>
  </si>
  <si>
    <t>1420024</t>
  </si>
  <si>
    <t>Cust A/R-Options &amp; Swaps - MLR</t>
  </si>
  <si>
    <t>%,V1420027</t>
  </si>
  <si>
    <t>1420027</t>
  </si>
  <si>
    <t>Low Inc Energy Asst Pr (LIEAP)</t>
  </si>
  <si>
    <t>%,V1420028</t>
  </si>
  <si>
    <t>1420028</t>
  </si>
  <si>
    <t>Emergency LIEAP</t>
  </si>
  <si>
    <t>%,V1420033</t>
  </si>
  <si>
    <t>1420033</t>
  </si>
  <si>
    <t>Cooling Assistance Prg (COOL)</t>
  </si>
  <si>
    <t>%,V1420042</t>
  </si>
  <si>
    <t>1420042</t>
  </si>
  <si>
    <t>Cust A/R - Special Contracts</t>
  </si>
  <si>
    <t>%,V1420044</t>
  </si>
  <si>
    <t>1420044</t>
  </si>
  <si>
    <t>Customer A/R - Estimated</t>
  </si>
  <si>
    <t>%,V1420050</t>
  </si>
  <si>
    <t>1420050</t>
  </si>
  <si>
    <t>PJM AR Accrual</t>
  </si>
  <si>
    <t>%,V1420054</t>
  </si>
  <si>
    <t>1420054</t>
  </si>
  <si>
    <t>Accrued Power Brokers</t>
  </si>
  <si>
    <t>%,V1420058</t>
  </si>
  <si>
    <t>1420058</t>
  </si>
  <si>
    <t>Cust A/R-Contra-Home Warranty</t>
  </si>
  <si>
    <t>%,V1420059</t>
  </si>
  <si>
    <t>1420059</t>
  </si>
  <si>
    <t>AR PS Bill-Cust Home Warranty</t>
  </si>
  <si>
    <t>%,V1420060</t>
  </si>
  <si>
    <t>1420060</t>
  </si>
  <si>
    <t>PJM Trans Enhancement Refund</t>
  </si>
  <si>
    <t>%,V1420062</t>
  </si>
  <si>
    <t>1420062</t>
  </si>
  <si>
    <t>Emergency Rent Assist ERUAP</t>
  </si>
  <si>
    <t>%,V1420102</t>
  </si>
  <si>
    <t>1420102</t>
  </si>
  <si>
    <t>AR Peoplesoft Billing - Cust</t>
  </si>
  <si>
    <t>%,V1420103</t>
  </si>
  <si>
    <t>1420103</t>
  </si>
  <si>
    <t>AR Long-Term-Customer</t>
  </si>
  <si>
    <t>%,FACCOUNT,X,TGL_FERC_ACCT,NCUSTOMERS</t>
  </si>
  <si>
    <t>Customer Accounts Receivable (142)</t>
  </si>
  <si>
    <t>%,V1430022</t>
  </si>
  <si>
    <t>1430022</t>
  </si>
  <si>
    <t>2001 Employee Biweekly Pay Cnv</t>
  </si>
  <si>
    <t>%,V1430023</t>
  </si>
  <si>
    <t>1430023</t>
  </si>
  <si>
    <t>A/R PeopleSoft Billing System</t>
  </si>
  <si>
    <t>%,V1430081</t>
  </si>
  <si>
    <t>1430081</t>
  </si>
  <si>
    <t>Damage Recovery - Third Party</t>
  </si>
  <si>
    <t>%,V1430083</t>
  </si>
  <si>
    <t>1430083</t>
  </si>
  <si>
    <t>Damage Recovery Offset Demand</t>
  </si>
  <si>
    <t>%,V1430102</t>
  </si>
  <si>
    <t>1430102</t>
  </si>
  <si>
    <t>AR Peoplesoft Billing - Misc</t>
  </si>
  <si>
    <t>%,FACCOUNT,X,TGL_FERC_ACCT,NOTH_ACCTS_RECEIVABLE</t>
  </si>
  <si>
    <t>Other Accounts Receivable (143)</t>
  </si>
  <si>
    <t>%,V1440002</t>
  </si>
  <si>
    <t>1440002</t>
  </si>
  <si>
    <t>Uncoll Accts-Other Receivables</t>
  </si>
  <si>
    <t>%,R,FACCOUNT,X,TGL_FERC_ACCT,NACCM_PROV_UNCOL_ACCT</t>
  </si>
  <si>
    <t>(Less) Accum. Prov. For Uncollectible Acct.-Credit (144)</t>
  </si>
  <si>
    <t>%,FACCOUNT,X,TGL_FERC_ACCT,NADV_TO_AFFILIATES,NNOTES_REC_ASSOC_CO</t>
  </si>
  <si>
    <t>Notes Receivable from Associated Companies (145)</t>
  </si>
  <si>
    <t>%,V1460001</t>
  </si>
  <si>
    <t>1460001</t>
  </si>
  <si>
    <t>A/R Assoc Co - InterUnit G/L</t>
  </si>
  <si>
    <t>%,V1460006</t>
  </si>
  <si>
    <t>1460006</t>
  </si>
  <si>
    <t>A/R Assoc Co - Intercompany</t>
  </si>
  <si>
    <t>%,V1460009</t>
  </si>
  <si>
    <t>1460009</t>
  </si>
  <si>
    <t>A/R Assoc Co - InterUnit A/P</t>
  </si>
  <si>
    <t>%,V1460011</t>
  </si>
  <si>
    <t>1460011</t>
  </si>
  <si>
    <t>A/R Assoc Co - Multi Pmts</t>
  </si>
  <si>
    <t>%,V1460025</t>
  </si>
  <si>
    <t>1460025</t>
  </si>
  <si>
    <t>Fleet - M4 - A/R</t>
  </si>
  <si>
    <t>%,FACCOUNT,X,TGL_FERC_ACCT,NASSOCIATED_COMPANIES</t>
  </si>
  <si>
    <t>Accounts Receivable from Assoc. Companies (146)</t>
  </si>
  <si>
    <t>%,V1510001</t>
  </si>
  <si>
    <t>1510001</t>
  </si>
  <si>
    <t>Fuel Stock - Coal</t>
  </si>
  <si>
    <t>%,V1510002</t>
  </si>
  <si>
    <t>1510002</t>
  </si>
  <si>
    <t>Fuel Stock - Oil</t>
  </si>
  <si>
    <t>%,V1510003</t>
  </si>
  <si>
    <t>1510003</t>
  </si>
  <si>
    <t>Fuel Stock - Gas</t>
  </si>
  <si>
    <t>%,V1510020</t>
  </si>
  <si>
    <t>1510020</t>
  </si>
  <si>
    <t>Fuel Stock Coal - Intransit</t>
  </si>
  <si>
    <t>%,FACCOUNT,X,TGL_FERC_ACCT,NFUEL</t>
  </si>
  <si>
    <t>Fuel Stock (151)</t>
  </si>
  <si>
    <t>%,V1520000</t>
  </si>
  <si>
    <t>1520000</t>
  </si>
  <si>
    <t>Fuel Stock Exp Undistributed</t>
  </si>
  <si>
    <t>%,FACCOUNT,X,TGL_FERC_ACCT,NFUEL_STK_UNDISTRIBUT</t>
  </si>
  <si>
    <t>Fuel Stock Expenses Undistributed (152)</t>
  </si>
  <si>
    <t>%,FACCOUNT,X,TGL_FERC_ACCT,NRESID_AND_EXTRA_PROD</t>
  </si>
  <si>
    <t>Residuals (Elec) and Extracted Products (153)</t>
  </si>
  <si>
    <t>%,V1540001</t>
  </si>
  <si>
    <t>1540001</t>
  </si>
  <si>
    <t>M&amp;S - Regular</t>
  </si>
  <si>
    <t>%,V1540003</t>
  </si>
  <si>
    <t>1540003</t>
  </si>
  <si>
    <t>Material in Transit</t>
  </si>
  <si>
    <t>%,V1540004</t>
  </si>
  <si>
    <t>1540004</t>
  </si>
  <si>
    <t>M&amp;S -  Exempt Material</t>
  </si>
  <si>
    <t>%,V1540006</t>
  </si>
  <si>
    <t>M&amp;S - Lime and Limestone</t>
  </si>
  <si>
    <t>%,V1540012</t>
  </si>
  <si>
    <t>Materials &amp; Supplies - Urea</t>
  </si>
  <si>
    <t>%,V1540013</t>
  </si>
  <si>
    <t>1540013</t>
  </si>
  <si>
    <t>Transportation Inventory</t>
  </si>
  <si>
    <t>%,V1540022</t>
  </si>
  <si>
    <t>M&amp;S-Lime &amp; Limestone Intransit</t>
  </si>
  <si>
    <t>%,V1540023</t>
  </si>
  <si>
    <t>M&amp;S Inv - Urea In-Transit</t>
  </si>
  <si>
    <t>%,V1540033</t>
  </si>
  <si>
    <t>1540033</t>
  </si>
  <si>
    <t>Inventory  Pending Inspection</t>
  </si>
  <si>
    <t>%,FACCOUNT,X,TGL_FERC_ACCT,NPLANT_MAT_&amp;_SUPPLIES</t>
  </si>
  <si>
    <t>Plant Materials and Operating Supplies (154)</t>
  </si>
  <si>
    <t>%,FACCOUNT,X,TGL_FERC_ACCT,NMERCHANDISE</t>
  </si>
  <si>
    <t>Merchandise (155)</t>
  </si>
  <si>
    <t>%,FACCOUNT,X,TGL_FERC_ACCT,NOTHER_MAT_&amp;_SUPPLIES</t>
  </si>
  <si>
    <t>Other Materials and Supplies (156)</t>
  </si>
  <si>
    <t>%,FACCOUNT,X,TGL_FERC_ACCT,NNUCL_MAT_HLD_FR_SALE</t>
  </si>
  <si>
    <t>Nuclear Materials Held for Sale (157)</t>
  </si>
  <si>
    <t>%,V1581003</t>
  </si>
  <si>
    <t>1581003</t>
  </si>
  <si>
    <t>SO2 Allowance Inventory - Curr</t>
  </si>
  <si>
    <t>%,V1581009</t>
  </si>
  <si>
    <t>1581009</t>
  </si>
  <si>
    <t>CSAPR Current SO2 Inv</t>
  </si>
  <si>
    <t>%,FACCOUNT,X,TGL_FERC_ACCT,NALLOW_INV</t>
  </si>
  <si>
    <t>%,FACCOUNT,X,TGL_FERC_ACCT,NSTORES_EXP_UNDISTRIB</t>
  </si>
  <si>
    <t>Stores Expense Undistributed (163)</t>
  </si>
  <si>
    <t>Gas Stored Underground - Current (164.1)</t>
  </si>
  <si>
    <t>Liquefied Natural Gas Stored and Held for Processing (164.2-164.3)</t>
  </si>
  <si>
    <t>%,V1650001</t>
  </si>
  <si>
    <t>1650001</t>
  </si>
  <si>
    <t>Prepaid Insurance</t>
  </si>
  <si>
    <t>%,V1650006</t>
  </si>
  <si>
    <t>1650006</t>
  </si>
  <si>
    <t>Other Prepayments</t>
  </si>
  <si>
    <t>%,V1650009</t>
  </si>
  <si>
    <t>1650009</t>
  </si>
  <si>
    <t>Prepaid Carry Cost-Factored AR</t>
  </si>
  <si>
    <t>%,V1650010</t>
  </si>
  <si>
    <t>1650010</t>
  </si>
  <si>
    <t>Prepaid Pension Benefits</t>
  </si>
  <si>
    <t>Prepaid Sales Taxes</t>
  </si>
  <si>
    <t>%,V165001123</t>
  </si>
  <si>
    <t>165001123</t>
  </si>
  <si>
    <t>Prepaid Use Taxes</t>
  </si>
  <si>
    <t>%,V165001223</t>
  </si>
  <si>
    <t>165001223</t>
  </si>
  <si>
    <t>%,V1650014</t>
  </si>
  <si>
    <t>1650014</t>
  </si>
  <si>
    <t>FAS 158 Qual Contra Asset</t>
  </si>
  <si>
    <t>%,V1650021</t>
  </si>
  <si>
    <t>1650021</t>
  </si>
  <si>
    <t>Prepaid Insurance - EIS</t>
  </si>
  <si>
    <t>%,V1650023</t>
  </si>
  <si>
    <t>1650023</t>
  </si>
  <si>
    <t>Prepaid Lease</t>
  </si>
  <si>
    <t>%,V1650035</t>
  </si>
  <si>
    <t>1650035</t>
  </si>
  <si>
    <t>PRW Without MED-D Benefits</t>
  </si>
  <si>
    <t>%,V1650037</t>
  </si>
  <si>
    <t>1650037</t>
  </si>
  <si>
    <t>FAS158 Contra-PRW Exclud Med-D</t>
  </si>
  <si>
    <t>%,V1650041</t>
  </si>
  <si>
    <t>1650041</t>
  </si>
  <si>
    <t>Prepaid Regulatory Fees</t>
  </si>
  <si>
    <t>%,FACCOUNT,X,TGL_FERC_ACCT,NPREPAYMENTS</t>
  </si>
  <si>
    <t>Prepayments (165)</t>
  </si>
  <si>
    <t>Advances for Gas (166-167)</t>
  </si>
  <si>
    <t>%,FACCOUNT,X,TGL_FERC_ACCT,NINT_&amp;_DIVNDS_RECEIV</t>
  </si>
  <si>
    <t>Interest and Dividends Receivable (171)</t>
  </si>
  <si>
    <t>%,V1720000</t>
  </si>
  <si>
    <t>1720000</t>
  </si>
  <si>
    <t>Rents Receivable</t>
  </si>
  <si>
    <t>%,FACCOUNT,X,TGL_FERC_ACCT,NRENTS_RECEIVABLE</t>
  </si>
  <si>
    <t>Rents Receivable (172)</t>
  </si>
  <si>
    <t>%,V1730000</t>
  </si>
  <si>
    <t>1730000</t>
  </si>
  <si>
    <t>Accrued Utility Revenues</t>
  </si>
  <si>
    <t>%,V1730002</t>
  </si>
  <si>
    <t>1730002</t>
  </si>
  <si>
    <t>Acrd Utility Rev-Factored-Assc</t>
  </si>
  <si>
    <t>%,FACCOUNT,X,TGL_FERC_ACCT,NACCRUED_UTIL_REV</t>
  </si>
  <si>
    <t>Accrued Utility Revenues (173)</t>
  </si>
  <si>
    <t>%,FACCOUNT,X,TGL_FERC_ACCT,NMISC_CRR_&amp;_ACD_ASSET</t>
  </si>
  <si>
    <t>Miscellaneous Current and Accrued Assets (174)</t>
  </si>
  <si>
    <t>%,V1750001</t>
  </si>
  <si>
    <t>1750001</t>
  </si>
  <si>
    <t>Curr. Unreal Gains - NonAffil</t>
  </si>
  <si>
    <t>%,FACCOUNT,X,TGL_FERC_ACCT,N1750</t>
  </si>
  <si>
    <t>Derivative Instrument Assets (175)</t>
  </si>
  <si>
    <t>(Less) Long-Term Portion of Derivative Instrument Assets (175)</t>
  </si>
  <si>
    <t>%,FACCOUNT,X,TGL_FERC_ACCT,N1760</t>
  </si>
  <si>
    <t>Derivative Instrument Assets - Hedges (176)</t>
  </si>
  <si>
    <t>(Less) Long-Term Portion of Derivative Instrument Assets - Hedges (176)</t>
  </si>
  <si>
    <t>Total Current and Accrued Assets</t>
  </si>
  <si>
    <t>DEFERRED DEBITS</t>
  </si>
  <si>
    <t>%,V1810002</t>
  </si>
  <si>
    <t>1810002</t>
  </si>
  <si>
    <t>Unamort Debt Exp - Inst Pur Cn</t>
  </si>
  <si>
    <t>%,V1810003</t>
  </si>
  <si>
    <t>1810003</t>
  </si>
  <si>
    <t>Unamort Debt Exp Notes Payable</t>
  </si>
  <si>
    <t>%,V1810006</t>
  </si>
  <si>
    <t>1810006</t>
  </si>
  <si>
    <t>Unamort Debt Exp - Sr Unsec Nt</t>
  </si>
  <si>
    <t>%,FACCOUNT,X,TGL_FERC_ACCT,NUNAMT_DEBT_EXPENSE</t>
  </si>
  <si>
    <t>Unamortized Debt Expenses (181)</t>
  </si>
  <si>
    <t>%,FACCOUNT,X,TGL_FERC_ACCT,NEXTRAORD_PROP_LOSS</t>
  </si>
  <si>
    <t>Extraordinary Property Losses (182.1)</t>
  </si>
  <si>
    <t>%,FACCOUNT,X,TGL_FERC_ACCT,NUNRECVD_PLT_&amp;_REG_ST</t>
  </si>
  <si>
    <t>Unrecovered Plant and Regulatory Study Costs (182.2)</t>
  </si>
  <si>
    <t>%,V1823000</t>
  </si>
  <si>
    <t>1823000</t>
  </si>
  <si>
    <t>Other Regulatory Assets</t>
  </si>
  <si>
    <t>%,V1823007</t>
  </si>
  <si>
    <t>1823007</t>
  </si>
  <si>
    <t>%,V1823009</t>
  </si>
  <si>
    <t>1823009</t>
  </si>
  <si>
    <t>DSM Incentives</t>
  </si>
  <si>
    <t>%,V1823010</t>
  </si>
  <si>
    <t>1823010</t>
  </si>
  <si>
    <t>Energy Efficiency Recovery</t>
  </si>
  <si>
    <t>%,V1823011</t>
  </si>
  <si>
    <t>1823011</t>
  </si>
  <si>
    <t>DSM Lost Revenues</t>
  </si>
  <si>
    <t>%,V1823012</t>
  </si>
  <si>
    <t>1823012</t>
  </si>
  <si>
    <t>DSM Program Costs</t>
  </si>
  <si>
    <t>%,V1823022</t>
  </si>
  <si>
    <t>1823022</t>
  </si>
  <si>
    <t>HRJ 765kV Post Service AFUDC</t>
  </si>
  <si>
    <t>%,V1823037</t>
  </si>
  <si>
    <t>1823037</t>
  </si>
  <si>
    <t>%,V1823054</t>
  </si>
  <si>
    <t>1823054</t>
  </si>
  <si>
    <t>HRJ 765kV Depreciation Expense</t>
  </si>
  <si>
    <t>%,V1823063</t>
  </si>
  <si>
    <t>1823063</t>
  </si>
  <si>
    <t>Unrecovered Fuel Cost</t>
  </si>
  <si>
    <t>%,V1823077</t>
  </si>
  <si>
    <t>1823077</t>
  </si>
  <si>
    <t>Unreal Loss on Fwd Commitments</t>
  </si>
  <si>
    <t>%,V1823108</t>
  </si>
  <si>
    <t>1823108</t>
  </si>
  <si>
    <t>Reg Asset - Rate Case Expenses</t>
  </si>
  <si>
    <t>%,V1823165</t>
  </si>
  <si>
    <t>1823165</t>
  </si>
  <si>
    <t>REG ASSET FAS 158 QUAL PLAN</t>
  </si>
  <si>
    <t>%,V1823166</t>
  </si>
  <si>
    <t>1823166</t>
  </si>
  <si>
    <t>REG ASSET FAS 158 OPEB PLAN</t>
  </si>
  <si>
    <t>%,V1823167</t>
  </si>
  <si>
    <t>1823167</t>
  </si>
  <si>
    <t>REG Asset FAS 158 SERP Plan</t>
  </si>
  <si>
    <t>%,V1823196</t>
  </si>
  <si>
    <t>1823196</t>
  </si>
  <si>
    <t>OSS Margin Sharing</t>
  </si>
  <si>
    <t>%,V1823299</t>
  </si>
  <si>
    <t>1823299</t>
  </si>
  <si>
    <t>SFAS 106 Medicare Subsidy</t>
  </si>
  <si>
    <t>%,V1823301</t>
  </si>
  <si>
    <t>1823301</t>
  </si>
  <si>
    <t>SFAS 109 Flow Thru Defd FIT</t>
  </si>
  <si>
    <t>%,V1823302</t>
  </si>
  <si>
    <t>1823302</t>
  </si>
  <si>
    <t>SFAS 109 Flow Thru Defrd SIT</t>
  </si>
  <si>
    <t>%,V1823306</t>
  </si>
  <si>
    <t>1823306</t>
  </si>
  <si>
    <t>Net CCS FEED Study Costs</t>
  </si>
  <si>
    <t>FERC Formula Rates Under Recvr</t>
  </si>
  <si>
    <t>%,V182332821</t>
  </si>
  <si>
    <t>182332821</t>
  </si>
  <si>
    <t>%,V182332822</t>
  </si>
  <si>
    <t>182332822</t>
  </si>
  <si>
    <t>%,V182332823</t>
  </si>
  <si>
    <t>182332823</t>
  </si>
  <si>
    <t>%,V1823376</t>
  </si>
  <si>
    <t>1823376</t>
  </si>
  <si>
    <t>Cost of Removal-Big Sandy Coal</t>
  </si>
  <si>
    <t>%,V1823377</t>
  </si>
  <si>
    <t>1823377</t>
  </si>
  <si>
    <t>NBV - AROs Retired Plants</t>
  </si>
  <si>
    <t>%,V1823378</t>
  </si>
  <si>
    <t>1823378</t>
  </si>
  <si>
    <t>M&amp;S - Retiring Plants</t>
  </si>
  <si>
    <t>%,V1823379</t>
  </si>
  <si>
    <t>1823379</t>
  </si>
  <si>
    <t>Unrecovered Plant - Big Sandy</t>
  </si>
  <si>
    <t>%,V1823380</t>
  </si>
  <si>
    <t>1823380</t>
  </si>
  <si>
    <t>Spent AROs - Big Sandy Coal</t>
  </si>
  <si>
    <t>%,V1823410</t>
  </si>
  <si>
    <t>1823410</t>
  </si>
  <si>
    <t>BS1OR Unrecognized Equity CC</t>
  </si>
  <si>
    <t>%,V1823411</t>
  </si>
  <si>
    <t>1823411</t>
  </si>
  <si>
    <t>BS1OR Under Recovery CC</t>
  </si>
  <si>
    <t>%,V1823429</t>
  </si>
  <si>
    <t>1823429</t>
  </si>
  <si>
    <t>Rockport Capacity Def-Eqty CC</t>
  </si>
  <si>
    <t>%,V1823430</t>
  </si>
  <si>
    <t>1823430</t>
  </si>
  <si>
    <t>Rockport Capacity CC Deferral</t>
  </si>
  <si>
    <t>%,V1823431</t>
  </si>
  <si>
    <t>1823431</t>
  </si>
  <si>
    <t>Rockport Capacity Deferral</t>
  </si>
  <si>
    <t>%,V1823515</t>
  </si>
  <si>
    <t>1823515</t>
  </si>
  <si>
    <t>IGCC Pre-Construction Costs</t>
  </si>
  <si>
    <t>%,V1823516</t>
  </si>
  <si>
    <t>1823516</t>
  </si>
  <si>
    <t>BS1OR Under Recovery</t>
  </si>
  <si>
    <t>%,V1823517</t>
  </si>
  <si>
    <t>1823517</t>
  </si>
  <si>
    <t>Big Sandy Recov O/U Balancing</t>
  </si>
  <si>
    <t>%,V1823518</t>
  </si>
  <si>
    <t>1823518</t>
  </si>
  <si>
    <t>BSDR Unit 2 O&amp;M</t>
  </si>
  <si>
    <t>%,V1823520</t>
  </si>
  <si>
    <t>1823520</t>
  </si>
  <si>
    <t>Under Recovery-Environmental</t>
  </si>
  <si>
    <t>%,V1823536</t>
  </si>
  <si>
    <t>1823536</t>
  </si>
  <si>
    <t>CC-NERC Compl/Cyber Unrec Eqty</t>
  </si>
  <si>
    <t>%,V1823537</t>
  </si>
  <si>
    <t>1823537</t>
  </si>
  <si>
    <t>CC-NERC Compliance/Cyber Sec</t>
  </si>
  <si>
    <t>%,V1823538</t>
  </si>
  <si>
    <t>1823538</t>
  </si>
  <si>
    <t>Def Depr-NERC Compli/Cybersec</t>
  </si>
  <si>
    <t>%,V1823547</t>
  </si>
  <si>
    <t>1823547</t>
  </si>
  <si>
    <t>Def Depr-Big Sandy Unit 1 Gas</t>
  </si>
  <si>
    <t>%,V1823550</t>
  </si>
  <si>
    <t>1823550</t>
  </si>
  <si>
    <t>Def Prop Tax-Big Sandy U1 Gas</t>
  </si>
  <si>
    <t>%,V1823557</t>
  </si>
  <si>
    <t>1823557</t>
  </si>
  <si>
    <t>KY Under-recovered PPA Rider</t>
  </si>
  <si>
    <t>%,V1823571</t>
  </si>
  <si>
    <t>1823571</t>
  </si>
  <si>
    <t>GreenHat Settlement Reg Deferr</t>
  </si>
  <si>
    <t>%,V1823620</t>
  </si>
  <si>
    <t>1823620</t>
  </si>
  <si>
    <t>2020 KY Storm Deferral</t>
  </si>
  <si>
    <t>%,V1823623</t>
  </si>
  <si>
    <t>1823623</t>
  </si>
  <si>
    <t>2021 KY Storm deferral</t>
  </si>
  <si>
    <t>%,V1823685</t>
  </si>
  <si>
    <t>1823685</t>
  </si>
  <si>
    <t>KY ELG Deferral</t>
  </si>
  <si>
    <t>%,V1823698</t>
  </si>
  <si>
    <t>1823698</t>
  </si>
  <si>
    <t>2022 KY Major Storm Deferral</t>
  </si>
  <si>
    <t>%,V1823722</t>
  </si>
  <si>
    <t>1823722</t>
  </si>
  <si>
    <t>2023 KY Storm Deferral</t>
  </si>
  <si>
    <t>%,FACCOUNT,X,TGL_FERC_ACCT,NOTHER_REG_ASSETS</t>
  </si>
  <si>
    <t>Other Regulatory Assets (182.3)</t>
  </si>
  <si>
    <t>%,V1830000</t>
  </si>
  <si>
    <t>1830000</t>
  </si>
  <si>
    <t>Prelimin Surv&amp;Investgtn Chrgs</t>
  </si>
  <si>
    <t>%,FACCOUNT,X,TGL_FERC_ACCT,NPRELIM_SURVEY</t>
  </si>
  <si>
    <t>Prelim. Survey and Investigation Charges (Electric) (183)</t>
  </si>
  <si>
    <t>%,FACCOUNT,X,TGL_FERC_ACCT,NPRELIM_SURVEY_GAS</t>
  </si>
  <si>
    <t>Preliminary Natural Gas Survey and Investigation Charges (183.1)</t>
  </si>
  <si>
    <t>%,FACCOUNT,X,TGL_FERC_ACCT,NOTHER_PRELIM_SURVEY</t>
  </si>
  <si>
    <t>Other Preliminary Survey and Investigation Charges (183.2)</t>
  </si>
  <si>
    <t>%,V1840063</t>
  </si>
  <si>
    <t>1840063</t>
  </si>
  <si>
    <t>Corporate Charge Card Clearing</t>
  </si>
  <si>
    <t>%,FACCOUNT,X,TGL_FERC_ACCT,NCLEARING_ACCTS</t>
  </si>
  <si>
    <t>Clearing Accounts (184)</t>
  </si>
  <si>
    <t>%,FACCOUNT,X,TGL_FERC_ACCT,NTEMP_FACILITIES</t>
  </si>
  <si>
    <t>Temporary Facilities (185)</t>
  </si>
  <si>
    <t>%,V1860001</t>
  </si>
  <si>
    <t>1860001</t>
  </si>
  <si>
    <t>Allowances</t>
  </si>
  <si>
    <t>%,V1860002</t>
  </si>
  <si>
    <t>1860002</t>
  </si>
  <si>
    <t>Deferred Expenses</t>
  </si>
  <si>
    <t>Deferred Property Taxes</t>
  </si>
  <si>
    <t>%,V186000322</t>
  </si>
  <si>
    <t>186000322</t>
  </si>
  <si>
    <t>%,V186000323</t>
  </si>
  <si>
    <t>186000323</t>
  </si>
  <si>
    <t>%,V1860005</t>
  </si>
  <si>
    <t>1860005</t>
  </si>
  <si>
    <t>Unidentified Cash Receipts</t>
  </si>
  <si>
    <t>%,V1860007</t>
  </si>
  <si>
    <t>1860007</t>
  </si>
  <si>
    <t>Billings and Deferred Projects</t>
  </si>
  <si>
    <t>%,V1860015</t>
  </si>
  <si>
    <t>1860015</t>
  </si>
  <si>
    <t>Billings Paid Union Benefits</t>
  </si>
  <si>
    <t>%,V1860077</t>
  </si>
  <si>
    <t>1860077</t>
  </si>
  <si>
    <t>Agency Fees - Factored A/R</t>
  </si>
  <si>
    <t>Defd Property Tax - Cap Lease</t>
  </si>
  <si>
    <t>%,V1860153</t>
  </si>
  <si>
    <t>1860153</t>
  </si>
  <si>
    <t>Unamortized Credit Line Fees</t>
  </si>
  <si>
    <t>%,V1860185</t>
  </si>
  <si>
    <t>1860185</t>
  </si>
  <si>
    <t>Long Term Assoc AR</t>
  </si>
  <si>
    <t>%,V1860192</t>
  </si>
  <si>
    <t>1860192</t>
  </si>
  <si>
    <t>Trnsrce OU Acctg for Def Asset</t>
  </si>
  <si>
    <t>%,V1860332</t>
  </si>
  <si>
    <t>1860332</t>
  </si>
  <si>
    <t>Prov Opr Lease Assets-Gen&amp;Misc</t>
  </si>
  <si>
    <t>%,FACCOUNT,X,TGL_FERC_ACCT,NMISC_DEFERRED_DEBITS</t>
  </si>
  <si>
    <t>Miscellaneous Deferred Debits (186)</t>
  </si>
  <si>
    <t>%,FACCOUNT,X,TGL_FERC_ACCT,NDEF_LOS_DISP_UTILPLT</t>
  </si>
  <si>
    <t>Line 79</t>
  </si>
  <si>
    <t>Def. Losses from Disposition of Utility Plt. (187)</t>
  </si>
  <si>
    <t>%,FACCOUNT,X,TGL_FERC_ACCT,NRESEARCH_DEVELOPMENT</t>
  </si>
  <si>
    <t>Line 80</t>
  </si>
  <si>
    <t>Research, Devel. And Demonstration Expend. (188)</t>
  </si>
  <si>
    <t>%,V1890004</t>
  </si>
  <si>
    <t>1890004</t>
  </si>
  <si>
    <t>Loss Rec Debt-Debentures</t>
  </si>
  <si>
    <t>%,FACCOUNT,X,TGL_FERC_ACCT,NUNAMRT_LSS_REACQ_DBT</t>
  </si>
  <si>
    <t>Line 81</t>
  </si>
  <si>
    <t>Unamortized Loss on Reacquired Debt (189)</t>
  </si>
  <si>
    <t>%,V1901001</t>
  </si>
  <si>
    <t>1901001</t>
  </si>
  <si>
    <t>Accum Deferred FIT - Other</t>
  </si>
  <si>
    <t>%,V1901002</t>
  </si>
  <si>
    <t>1901002</t>
  </si>
  <si>
    <t>Accum Deferred SIT - Other</t>
  </si>
  <si>
    <t>%,V1902001</t>
  </si>
  <si>
    <t>1902001</t>
  </si>
  <si>
    <t>Accum Defd FIT - Oth Inc &amp; Ded</t>
  </si>
  <si>
    <t>%,V1903001</t>
  </si>
  <si>
    <t>1903001</t>
  </si>
  <si>
    <t>Acc Dfd FIT - FAS109 Flow Thru</t>
  </si>
  <si>
    <t>%,V1904001</t>
  </si>
  <si>
    <t>1904001</t>
  </si>
  <si>
    <t>Accum Dfd FIT - FAS 109 Excess</t>
  </si>
  <si>
    <t>%,FACCOUNT,X,TGL_FERC_ACCT,NACCM_DEFRD_INC_TAXES</t>
  </si>
  <si>
    <t>Line 82</t>
  </si>
  <si>
    <t>Accumulated Deferred Income Tax (190)</t>
  </si>
  <si>
    <t>%,FACCOUNT,X,TGL_FERC_ACCT,NUNREC_PURCH_GAS_COST</t>
  </si>
  <si>
    <t>Line 83</t>
  </si>
  <si>
    <t>Unrecovered Purchased Gas Costs (191)</t>
  </si>
  <si>
    <t>Line 84</t>
  </si>
  <si>
    <t>Total Deferred Debits (lines 69 through 83)</t>
  </si>
  <si>
    <t>Line 85</t>
  </si>
  <si>
    <t>TOTAL ASSETS (lines 14-16. 32, 67, and 84)</t>
  </si>
  <si>
    <t>PROPRIETARY CAPITAL</t>
  </si>
  <si>
    <t>%,V2010001</t>
  </si>
  <si>
    <t>2010001</t>
  </si>
  <si>
    <t>Common Stock Issued-Affiliated</t>
  </si>
  <si>
    <t>%,R,FACCOUNT,X,TGL_FERC_ACCT,NCOMMON_STOCK</t>
  </si>
  <si>
    <t>Common Stock Issued (201)</t>
  </si>
  <si>
    <t>%,R,FACCOUNT,X,TGL_FERC_ACCT,NPREFERRED_STOCK</t>
  </si>
  <si>
    <t>Preferred Stock Issued (204)</t>
  </si>
  <si>
    <t>%,R,FACCOUNT,X,TGL_FERC_ACCT,NCAPITAL_STK_SUBSCRIB</t>
  </si>
  <si>
    <t>Capital Stock Subscribed (202, 205)</t>
  </si>
  <si>
    <t>%,R,FACCOUNT,X,TGL_FERC_ACCT,NSTK_LIAB_FOR_CONVERS</t>
  </si>
  <si>
    <t>Stock Libility for Conversion (203, 206)</t>
  </si>
  <si>
    <t>%,R,FACCOUNT,X,TGL_FERC_ACCT,NPREM_ON_CAP_STK</t>
  </si>
  <si>
    <t>Premium on Capital Stock (207)</t>
  </si>
  <si>
    <t>%,V2080000</t>
  </si>
  <si>
    <t>2080000</t>
  </si>
  <si>
    <t>Donations Recvd from Stckhldrs</t>
  </si>
  <si>
    <t>%,V2110000</t>
  </si>
  <si>
    <t>2110000</t>
  </si>
  <si>
    <t>Miscellaneous Paid-In Capital</t>
  </si>
  <si>
    <t>%,V2110018</t>
  </si>
  <si>
    <t>2110018</t>
  </si>
  <si>
    <t>DSIT Apportionment Adj.</t>
  </si>
  <si>
    <t>%,R,FACCOUNT,X,TGL_FERC_ACCT,NPAID-IN_CAPTL_DONAT,NMISC_PAID_IN_CAPITAL</t>
  </si>
  <si>
    <t>Other Paid-In Capital (208-211)</t>
  </si>
  <si>
    <t>%,R,FACCOUNT,X,TGL_FERC_ACCT,NINSTALL_ON_CAP_STK</t>
  </si>
  <si>
    <t>Installments Received on Capital Stock (212)</t>
  </si>
  <si>
    <t>%,FACCOUNT,X,TGL_FERC_ACCT,NDISCOUNT_ON_CAP_STK</t>
  </si>
  <si>
    <t>(Less) Discount on Capital Stock (213)</t>
  </si>
  <si>
    <t>%,FACCOUNT,X,TGL_FERC_ACCT,NCAP_STK_EXPENSE</t>
  </si>
  <si>
    <t>(Less) Capital Stock Expense (214)</t>
  </si>
  <si>
    <t>%,R,FACCOUNT,TGL_FERC_ACCT,NAPPROP_RETAIN_EARN,NUNAPP_RETAIN_EARNS,NNET_INCOME,NRET_EARNINGS_ACCTS</t>
  </si>
  <si>
    <t>Earnings</t>
  </si>
  <si>
    <t>%,R,FACCOUNT,TGL_FERC_ACCT,NEQUITY_IN_SUB_EARN</t>
  </si>
  <si>
    <t>less Equity</t>
  </si>
  <si>
    <t>Retained Earnings (215, 215.1, 216)</t>
  </si>
  <si>
    <t>%,R,FACCOUNT,X,TGL_FERC_ACCT,NUNAPP_UNDIST_SUB_EAR,NEQUITY_IN_SUB_EARN</t>
  </si>
  <si>
    <t>Unappropriated Undistributed Subsidiary Earnings (216.1)</t>
  </si>
  <si>
    <t>%,FACCOUNT,X,TGL_FERC_ACCT,NREACQ_CAPITAL_STK</t>
  </si>
  <si>
    <t>(Less) Reacquired Capital Stock (217)</t>
  </si>
  <si>
    <t>Noncorporate Proprietorship (Nonmajor Only) (218)</t>
  </si>
  <si>
    <t>%,R,FACCOUNT,X,TGL_FERC_ACCT,NOTHER_COMP_INCOME</t>
  </si>
  <si>
    <t>Accumulated Other Comprehensive Income (219)</t>
  </si>
  <si>
    <t>Total Proprietary Capital</t>
  </si>
  <si>
    <t>LONG-TERM DEBT</t>
  </si>
  <si>
    <t>%,R,FACCOUNT,X,TGL_FERC_ACCT,NBONDS</t>
  </si>
  <si>
    <t>Bonds (221)</t>
  </si>
  <si>
    <t>%,FACCOUNT,X,TGL_FERC_ACCT,NREACQUIRED_BONDS</t>
  </si>
  <si>
    <t>(Less) Reacquired Bonds (222)</t>
  </si>
  <si>
    <t>%,V2230000</t>
  </si>
  <si>
    <t>2230000</t>
  </si>
  <si>
    <t>Advances from Associated Co</t>
  </si>
  <si>
    <t>%,R,FACCOUNT,X,TGL_FERC_ACCT,NADV_FROM_ASSOC_CO</t>
  </si>
  <si>
    <t>Advances from Associated Companies (223)</t>
  </si>
  <si>
    <t>%,V2240002</t>
  </si>
  <si>
    <t>2240002</t>
  </si>
  <si>
    <t>Installment Purchase Contracts</t>
  </si>
  <si>
    <t>%,V2240006</t>
  </si>
  <si>
    <t>2240006</t>
  </si>
  <si>
    <t>Senior Unsecured Notes</t>
  </si>
  <si>
    <t>%,V2240505</t>
  </si>
  <si>
    <t>2240505</t>
  </si>
  <si>
    <t>Oth LTD - Other - Current</t>
  </si>
  <si>
    <t>%,R,FACCOUNT,X,TGL_FERC_ACCT,NOTHER_LT_DEBT</t>
  </si>
  <si>
    <t>Other Long-Term Debt (224)</t>
  </si>
  <si>
    <t>%,R,FACCOUNT,X,TGL_FERC_ACCT,NUNAMORT_DEBT_PREM</t>
  </si>
  <si>
    <t>Unamortized Premium on Long-Term Debt (225)</t>
  </si>
  <si>
    <t>%,FACCOUNT,X,TGL_FERC_ACCT,NUNAMORT_DEBT_DISCNT</t>
  </si>
  <si>
    <t>(Less) Unamortized Discount on Long-Term Debt-Debit (226)</t>
  </si>
  <si>
    <t>Total Long-Term Debt</t>
  </si>
  <si>
    <t>OTHER NONCURRENT LIABILITIES</t>
  </si>
  <si>
    <t>%,V2270001</t>
  </si>
  <si>
    <t>2270001</t>
  </si>
  <si>
    <t>Obligatns Undr Cap Lse-Noncurr</t>
  </si>
  <si>
    <t>%,V2270003</t>
  </si>
  <si>
    <t>2270003</t>
  </si>
  <si>
    <t>Accrued Noncur Lease Oblig</t>
  </si>
  <si>
    <t>%,V2270031</t>
  </si>
  <si>
    <t>2270031</t>
  </si>
  <si>
    <t>Oblig undr Oper Lease-Non Curr</t>
  </si>
  <si>
    <t>%,V2270033</t>
  </si>
  <si>
    <t>2270033</t>
  </si>
  <si>
    <t>Acrued Noncur Oper Lease Oblig</t>
  </si>
  <si>
    <t>%,R,FACCOUNT,X,TGL_FERC_ACCT,NOBLGTN_UNDR_CAP_LEA</t>
  </si>
  <si>
    <t>Obligations Under Capital Leases - Noncurrent (227)</t>
  </si>
  <si>
    <t>%,R,FACCOUNT,X,TGL_FERC_ACCT,NACCUM_PROV_PROP_INS</t>
  </si>
  <si>
    <t>Accumulated Provision for Property Insurance (228.1)</t>
  </si>
  <si>
    <t>%,V2282003</t>
  </si>
  <si>
    <t>2282003</t>
  </si>
  <si>
    <t>Accm Prv I/D - Worker's Com</t>
  </si>
  <si>
    <t>%,V2282011</t>
  </si>
  <si>
    <t>2282011</t>
  </si>
  <si>
    <t>Accm Prv I/D - Asbestos - Curr</t>
  </si>
  <si>
    <t>%,V2282012</t>
  </si>
  <si>
    <t>2282012</t>
  </si>
  <si>
    <t>Accm Prv I/D - Asbestos</t>
  </si>
  <si>
    <t>%,R,FACCOUNT,X,TGL_FERC_ACCT,NACCUM_PROV_INS_DAM</t>
  </si>
  <si>
    <t>Accumulated Provision for Injuries and Damages (228.2)</t>
  </si>
  <si>
    <t>%,V2283000</t>
  </si>
  <si>
    <t>2283000</t>
  </si>
  <si>
    <t>Accm Prv for Pensions&amp;Benefits</t>
  </si>
  <si>
    <t>%,V2283002</t>
  </si>
  <si>
    <t>2283002</t>
  </si>
  <si>
    <t>Supplemental Savings Plan</t>
  </si>
  <si>
    <t>%,V2283005</t>
  </si>
  <si>
    <t>2283005</t>
  </si>
  <si>
    <t>%,V2283006</t>
  </si>
  <si>
    <t>2283006</t>
  </si>
  <si>
    <t>SFAS 87 - Pensions</t>
  </si>
  <si>
    <t>%,V2283013</t>
  </si>
  <si>
    <t>2283013</t>
  </si>
  <si>
    <t>Incentive Comp Deferral Plan</t>
  </si>
  <si>
    <t>%,V2283015</t>
  </si>
  <si>
    <t>2283015</t>
  </si>
  <si>
    <t>FAS 158 SERP Payable Long Term</t>
  </si>
  <si>
    <t>%,V2283016</t>
  </si>
  <si>
    <t>2283016</t>
  </si>
  <si>
    <t>FAS 158 Qual Payable Long Term</t>
  </si>
  <si>
    <t>%,R,FACCOUNT,X,TGL_FERC_ACCT,NACCUM_PROV_PENS_BEN</t>
  </si>
  <si>
    <t>Accumulated Provision for Pensions and Benefits (228.3)</t>
  </si>
  <si>
    <t>%,R,FACCOUNT,X,TGL_FERC_ACCT,NACCUM_MISC_OPER_PROV</t>
  </si>
  <si>
    <t>Accumulated Miscellaneous Operating Provisions (228.4)</t>
  </si>
  <si>
    <t>%,V2290002</t>
  </si>
  <si>
    <t>2290002</t>
  </si>
  <si>
    <t>Acc Prv Rate Refnds-Nonassoc</t>
  </si>
  <si>
    <t>%,R,FACCOUNT,X,TGL_FERC_ACCT,NACCUM_PROV_RT_RFNDS</t>
  </si>
  <si>
    <t>Accumulated Provision for Rate Refunds (229)</t>
  </si>
  <si>
    <t>%,V2440002</t>
  </si>
  <si>
    <t>2440002</t>
  </si>
  <si>
    <t>LT Unreal Losses - Non Affil</t>
  </si>
  <si>
    <t>%,V2440022</t>
  </si>
  <si>
    <t>2440022</t>
  </si>
  <si>
    <t>L/T Liability MTM Collateral</t>
  </si>
  <si>
    <t>%,R,FACCOUNT,X,TGL_FERC_ACCT,N2440_LONG_TERM</t>
  </si>
  <si>
    <t>Long-Term Portion of Derivative Instrument Liabilities</t>
  </si>
  <si>
    <t>%,R,FACCOUNT,X,TGL_FERC_ACCT,N2450_LONG_TERM</t>
  </si>
  <si>
    <t>Long-Term Portion of Derivative Instrument Liabilities-Hedges</t>
  </si>
  <si>
    <t>%,V2300001</t>
  </si>
  <si>
    <t>2300001</t>
  </si>
  <si>
    <t>Asset Retirement Obligations</t>
  </si>
  <si>
    <t>%,V2300002</t>
  </si>
  <si>
    <t>2300002</t>
  </si>
  <si>
    <t>ARO - Current</t>
  </si>
  <si>
    <t>%,R,FACCOUNT,X,TGL_FERC_ACCT,NASSET_RETIRE_OBLIG</t>
  </si>
  <si>
    <t>Asset Retirement Obligations (230)</t>
  </si>
  <si>
    <t>Total Other Noncurrent Liabilities</t>
  </si>
  <si>
    <t>CURRENT AND ACCRUED LIABILITIES</t>
  </si>
  <si>
    <t>%,R,FACCOUNT,X,TGL_FERC_ACCT,NNOTES_PAYABLE</t>
  </si>
  <si>
    <t>Notes Payable (231)</t>
  </si>
  <si>
    <t>%,V2320001</t>
  </si>
  <si>
    <t>2320001</t>
  </si>
  <si>
    <t>Accounts Payable - Regular</t>
  </si>
  <si>
    <t>%,V2320002</t>
  </si>
  <si>
    <t>2320002</t>
  </si>
  <si>
    <t>Unvouchered Invoices</t>
  </si>
  <si>
    <t>%,V2320003</t>
  </si>
  <si>
    <t>2320003</t>
  </si>
  <si>
    <t>Retention</t>
  </si>
  <si>
    <t>%,V2320008</t>
  </si>
  <si>
    <t>2320008</t>
  </si>
  <si>
    <t>Miscellaneous Liabilities</t>
  </si>
  <si>
    <t>%,V2320011</t>
  </si>
  <si>
    <t>2320011</t>
  </si>
  <si>
    <t>Uninvoiced Fuel</t>
  </si>
  <si>
    <t>%,V2320052</t>
  </si>
  <si>
    <t>2320052</t>
  </si>
  <si>
    <t>Accounts Payable - Purch Power</t>
  </si>
  <si>
    <t>%,V2320053</t>
  </si>
  <si>
    <t>2320053</t>
  </si>
  <si>
    <t>Elect Trad-Options&amp;Swaps</t>
  </si>
  <si>
    <t>%,V2320073</t>
  </si>
  <si>
    <t>2320073</t>
  </si>
  <si>
    <t>A/P Misc Dedic. Power</t>
  </si>
  <si>
    <t>%,V2320076</t>
  </si>
  <si>
    <t>2320076</t>
  </si>
  <si>
    <t>Corporate Credit Card Liab</t>
  </si>
  <si>
    <t>%,V2320077</t>
  </si>
  <si>
    <t>2320077</t>
  </si>
  <si>
    <t>INDUS Unvouchered Liabilities</t>
  </si>
  <si>
    <t>%,V2320083</t>
  </si>
  <si>
    <t>2320083</t>
  </si>
  <si>
    <t>PJM Net AP Accrual</t>
  </si>
  <si>
    <t>%,V2320086</t>
  </si>
  <si>
    <t>2320086</t>
  </si>
  <si>
    <t>Accrued Broker - Power</t>
  </si>
  <si>
    <t>%,V2320094</t>
  </si>
  <si>
    <t>2320094</t>
  </si>
  <si>
    <t>Customer A/P - REC Activity</t>
  </si>
  <si>
    <t>%,V2320095</t>
  </si>
  <si>
    <t>2320095</t>
  </si>
  <si>
    <t>Home Warranty Payables</t>
  </si>
  <si>
    <t>%,V2320101</t>
  </si>
  <si>
    <t>2320101</t>
  </si>
  <si>
    <t>RTO AP Accrual for Cong Deriv</t>
  </si>
  <si>
    <t>%,R,FACCOUNT,X,TGL_FERC_ACCT,NACCOUNTS_PAYABLE</t>
  </si>
  <si>
    <t>Accounts Payable (232)</t>
  </si>
  <si>
    <t>%,V2330000</t>
  </si>
  <si>
    <t>2330000</t>
  </si>
  <si>
    <t>Corp Borrow Program (NP-Assoc)</t>
  </si>
  <si>
    <t>%,R,FACCOUNT,X,TGL_FERC_ACCT,N2330</t>
  </si>
  <si>
    <t>Notes Payable to Associated Companies (233)</t>
  </si>
  <si>
    <t>%,V2340001</t>
  </si>
  <si>
    <t>2340001</t>
  </si>
  <si>
    <t>A/P Assoc Co - InterUnit G/L</t>
  </si>
  <si>
    <t>%,V2340025</t>
  </si>
  <si>
    <t>2340025</t>
  </si>
  <si>
    <t>A/P Assoc Co - CM Bills</t>
  </si>
  <si>
    <t>%,V2340027</t>
  </si>
  <si>
    <t>2340027</t>
  </si>
  <si>
    <t>A/P Assoc Co - Intercompany</t>
  </si>
  <si>
    <t>%,V2340029</t>
  </si>
  <si>
    <t>2340029</t>
  </si>
  <si>
    <t>A/P Assoc Co - AEPSC Bills</t>
  </si>
  <si>
    <t>%,V2340030</t>
  </si>
  <si>
    <t>2340030</t>
  </si>
  <si>
    <t>A/P Assoc Co - InterUnit A/P</t>
  </si>
  <si>
    <t>%,V2340032</t>
  </si>
  <si>
    <t>2340032</t>
  </si>
  <si>
    <t>A/P Assoc Co - Multi Pmts</t>
  </si>
  <si>
    <t>%,V2340035</t>
  </si>
  <si>
    <t>2340035</t>
  </si>
  <si>
    <t>Fleet - M4 - A/P</t>
  </si>
  <si>
    <t>%,V2340037</t>
  </si>
  <si>
    <t>2340037</t>
  </si>
  <si>
    <t>A/P Assoc-Global Borrowing Int</t>
  </si>
  <si>
    <t>%,R,FACCOUNT,X,TGL_FERC_ACCT,NACCTS_PAY_ASSOC_CO</t>
  </si>
  <si>
    <t>Accounts Payable to Associated Companies (234)</t>
  </si>
  <si>
    <t>%,V2350001</t>
  </si>
  <si>
    <t>2350001</t>
  </si>
  <si>
    <t>Customer Deposits-Active</t>
  </si>
  <si>
    <t>%,V2350003</t>
  </si>
  <si>
    <t>2350003</t>
  </si>
  <si>
    <t>Deposits - Trading Activity</t>
  </si>
  <si>
    <t>%,R,FACCOUNT,X,TGL_FERC_ACCT,NCUSTOMER_DEPOSITS</t>
  </si>
  <si>
    <t>Customer Deposits (235)</t>
  </si>
  <si>
    <t>%,V2360001</t>
  </si>
  <si>
    <t>2360001</t>
  </si>
  <si>
    <t>Federal Income Tax</t>
  </si>
  <si>
    <t>%,V236000215</t>
  </si>
  <si>
    <t>236000215</t>
  </si>
  <si>
    <t>State Income Taxes</t>
  </si>
  <si>
    <t>%,V236000216</t>
  </si>
  <si>
    <t>236000216</t>
  </si>
  <si>
    <t>%,V236000217</t>
  </si>
  <si>
    <t>236000217</t>
  </si>
  <si>
    <t>%,V236000218</t>
  </si>
  <si>
    <t>236000218</t>
  </si>
  <si>
    <t>%,V236000219</t>
  </si>
  <si>
    <t>236000219</t>
  </si>
  <si>
    <t>%,V236000220</t>
  </si>
  <si>
    <t>236000220</t>
  </si>
  <si>
    <t>%,V236000221</t>
  </si>
  <si>
    <t>236000221</t>
  </si>
  <si>
    <t>%,V236000222</t>
  </si>
  <si>
    <t>236000222</t>
  </si>
  <si>
    <t>%,V236000223</t>
  </si>
  <si>
    <t>236000223</t>
  </si>
  <si>
    <t>%,V236000319</t>
  </si>
  <si>
    <t>236000319</t>
  </si>
  <si>
    <t>Local Income Tax</t>
  </si>
  <si>
    <t>%,V2360004</t>
  </si>
  <si>
    <t>2360004</t>
  </si>
  <si>
    <t>%,V2360005</t>
  </si>
  <si>
    <t>2360005</t>
  </si>
  <si>
    <t>%,V2360006</t>
  </si>
  <si>
    <t>2360006</t>
  </si>
  <si>
    <t>%,V236000722</t>
  </si>
  <si>
    <t>236000722</t>
  </si>
  <si>
    <t>%,V236000723</t>
  </si>
  <si>
    <t>236000723</t>
  </si>
  <si>
    <t>%,V236000821</t>
  </si>
  <si>
    <t>236000821</t>
  </si>
  <si>
    <t>%,V236000822</t>
  </si>
  <si>
    <t>236000822</t>
  </si>
  <si>
    <t>%,V236000823</t>
  </si>
  <si>
    <t>236000823</t>
  </si>
  <si>
    <t>%,V236001217</t>
  </si>
  <si>
    <t>236001217</t>
  </si>
  <si>
    <t>%,V236001218</t>
  </si>
  <si>
    <t>236001218</t>
  </si>
  <si>
    <t>%,V236001219</t>
  </si>
  <si>
    <t>236001219</t>
  </si>
  <si>
    <t>%,V236001220</t>
  </si>
  <si>
    <t>236001220</t>
  </si>
  <si>
    <t>State Business Occupatn Taxes</t>
  </si>
  <si>
    <t>%,V236001323</t>
  </si>
  <si>
    <t>236001323</t>
  </si>
  <si>
    <t>%,V236001623</t>
  </si>
  <si>
    <t>236001623</t>
  </si>
  <si>
    <t>Municipal License Fees Accrd</t>
  </si>
  <si>
    <t>Pers Prop Tax-Cap Leases</t>
  </si>
  <si>
    <t>%,V236003322</t>
  </si>
  <si>
    <t>236003322</t>
  </si>
  <si>
    <t>%,V236003323</t>
  </si>
  <si>
    <t>236003323</t>
  </si>
  <si>
    <t>%,V236003523</t>
  </si>
  <si>
    <t>236003523</t>
  </si>
  <si>
    <t>%,V2360037</t>
  </si>
  <si>
    <t>2360037</t>
  </si>
  <si>
    <t>FICA - Incentive accrual</t>
  </si>
  <si>
    <t>%,R,FACCOUNT,X,TGL_FERC_ACCT,NTAXES_ACCRUED</t>
  </si>
  <si>
    <t>Taxes Accrued (236)</t>
  </si>
  <si>
    <t>%,V2370002</t>
  </si>
  <si>
    <t>2370002</t>
  </si>
  <si>
    <t>Interest Accrued-Inst Pur Con</t>
  </si>
  <si>
    <t>%,V2370005</t>
  </si>
  <si>
    <t>2370005</t>
  </si>
  <si>
    <t>Interest Accrd-Other LT Debt</t>
  </si>
  <si>
    <t>%,V2370006</t>
  </si>
  <si>
    <t>2370006</t>
  </si>
  <si>
    <t>Interest Accrd-Sen Unsec Notes</t>
  </si>
  <si>
    <t>%,V2370007</t>
  </si>
  <si>
    <t>2370007</t>
  </si>
  <si>
    <t>Interest Accrd-Customer Depsts</t>
  </si>
  <si>
    <t>%,V2370018</t>
  </si>
  <si>
    <t>2370018</t>
  </si>
  <si>
    <t>Accrued Margin Interest</t>
  </si>
  <si>
    <t>%,R,FACCOUNT,X,TGL_FERC_ACCT,NINTEREST_ACCRUED</t>
  </si>
  <si>
    <t>Interest Accrued (237)</t>
  </si>
  <si>
    <t>%,R,FACCOUNT,X,TGL_FERC_ACCT,NDIVIDENDS_DECLARED</t>
  </si>
  <si>
    <t>Dividends Declared (238)</t>
  </si>
  <si>
    <t>%,R,FACCOUNT,X,TGL_FERC_ACCT,NMATURED_LTD</t>
  </si>
  <si>
    <t>Matured Long-Term Debt (239)</t>
  </si>
  <si>
    <t>%,R,FACCOUNT,X,TGL_FERC_ACCT,NMATURED_INTERESTS</t>
  </si>
  <si>
    <t>Matured Interest (240)</t>
  </si>
  <si>
    <t>%,V2410003</t>
  </si>
  <si>
    <t>2410003</t>
  </si>
  <si>
    <t>Local Income Tax Withheld</t>
  </si>
  <si>
    <t>%,V2410004</t>
  </si>
  <si>
    <t>2410004</t>
  </si>
  <si>
    <t>State Sales Tax Collected</t>
  </si>
  <si>
    <t>%,V2410008</t>
  </si>
  <si>
    <t>2410008</t>
  </si>
  <si>
    <t>Franchise Fee Collected</t>
  </si>
  <si>
    <t>%,V2410009</t>
  </si>
  <si>
    <t>2410009</t>
  </si>
  <si>
    <t>KY Utility Gr Receipts Lic Tax</t>
  </si>
  <si>
    <t>%,R,FACCOUNT,X,TGL_FERC_ACCT,NTAX_COLLECTIONS_PAY</t>
  </si>
  <si>
    <t>Tax Collections Payable (241)</t>
  </si>
  <si>
    <t>%,V2420000</t>
  </si>
  <si>
    <t>2420000</t>
  </si>
  <si>
    <t>Misc Current &amp; Accrued Liab</t>
  </si>
  <si>
    <t>%,V2420002</t>
  </si>
  <si>
    <t>2420002</t>
  </si>
  <si>
    <t>P/R Ded - Medical Insurance</t>
  </si>
  <si>
    <t>%,V2420003</t>
  </si>
  <si>
    <t>2420003</t>
  </si>
  <si>
    <t>P/R Ded - Dental Insurance</t>
  </si>
  <si>
    <t>%,V2420013</t>
  </si>
  <si>
    <t>2420013</t>
  </si>
  <si>
    <t>P/R Ded - LTD Ins Premiums</t>
  </si>
  <si>
    <t>%,V2420021</t>
  </si>
  <si>
    <t>2420021</t>
  </si>
  <si>
    <t>Vacation Pay - Next Year</t>
  </si>
  <si>
    <t>%,V2420027</t>
  </si>
  <si>
    <t>2420027</t>
  </si>
  <si>
    <t>FAS 112 CURRENT LIAB</t>
  </si>
  <si>
    <t>%,V2420046</t>
  </si>
  <si>
    <t>2420046</t>
  </si>
  <si>
    <t>FAS 158 SERP Payable - Current</t>
  </si>
  <si>
    <t>%,V2420051</t>
  </si>
  <si>
    <t>2420051</t>
  </si>
  <si>
    <t>Non-Productive Payroll</t>
  </si>
  <si>
    <t>%,V2420071</t>
  </si>
  <si>
    <t>2420071</t>
  </si>
  <si>
    <t>P/R Ded - Vision Plan</t>
  </si>
  <si>
    <t>%,V2420072</t>
  </si>
  <si>
    <t>2420072</t>
  </si>
  <si>
    <t>P/R - Payroll Adjustment</t>
  </si>
  <si>
    <t>%,V2420076</t>
  </si>
  <si>
    <t>2420076</t>
  </si>
  <si>
    <t>P/R Savings Plan - Incentive</t>
  </si>
  <si>
    <t>%,V2420088</t>
  </si>
  <si>
    <t>2420088</t>
  </si>
  <si>
    <t>Econ. Development Fund Curr</t>
  </si>
  <si>
    <t>%,V2420504</t>
  </si>
  <si>
    <t>2420504</t>
  </si>
  <si>
    <t>Accrued Lease Expense</t>
  </si>
  <si>
    <t>%,V2420511</t>
  </si>
  <si>
    <t>2420511</t>
  </si>
  <si>
    <t>Control Cash Disburse Account</t>
  </si>
  <si>
    <t>%,V2420512</t>
  </si>
  <si>
    <t>2420512</t>
  </si>
  <si>
    <t>Unclaimed Funds</t>
  </si>
  <si>
    <t>%,V2420514</t>
  </si>
  <si>
    <t>2420514</t>
  </si>
  <si>
    <t>Revenue Refunds Accrued</t>
  </si>
  <si>
    <t>%,V2420532</t>
  </si>
  <si>
    <t>2420532</t>
  </si>
  <si>
    <t>Adm Liab-Cur-S/Ins-W/C</t>
  </si>
  <si>
    <t>%,V2420542</t>
  </si>
  <si>
    <t>2420542</t>
  </si>
  <si>
    <t>Acc Cash Franchise Req</t>
  </si>
  <si>
    <t>%,V2420558</t>
  </si>
  <si>
    <t>2420558</t>
  </si>
  <si>
    <t>Admitted Liab NC-Self/Ins-W/C</t>
  </si>
  <si>
    <t>Sales Use Tax - Leased Equip</t>
  </si>
  <si>
    <t>%,V2420618</t>
  </si>
  <si>
    <t>2420618</t>
  </si>
  <si>
    <t>Accrued Payroll</t>
  </si>
  <si>
    <t>%,V2420623</t>
  </si>
  <si>
    <t>2420623</t>
  </si>
  <si>
    <t>Distr, Cust Ops &amp; Reg Svcs ICP</t>
  </si>
  <si>
    <t>%,V2420624</t>
  </si>
  <si>
    <t>2420624</t>
  </si>
  <si>
    <t>Corp &amp; Shrd Srv Incentive Plan</t>
  </si>
  <si>
    <t>%,V2420635</t>
  </si>
  <si>
    <t>2420635</t>
  </si>
  <si>
    <t>Generation Incentive Plan</t>
  </si>
  <si>
    <t>%,V2420643</t>
  </si>
  <si>
    <t>2420643</t>
  </si>
  <si>
    <t>Accrued Audit Fees</t>
  </si>
  <si>
    <t>%,V2420656</t>
  </si>
  <si>
    <t>2420656</t>
  </si>
  <si>
    <t>Federal Mitigation Accru (NSR)</t>
  </si>
  <si>
    <t>%,V2420660</t>
  </si>
  <si>
    <t>2420660</t>
  </si>
  <si>
    <t>AEP Transmission ICP</t>
  </si>
  <si>
    <t>%,V2420700</t>
  </si>
  <si>
    <t>2420700</t>
  </si>
  <si>
    <t>Quality of Service</t>
  </si>
  <si>
    <t>%,V2420715</t>
  </si>
  <si>
    <t>2420715</t>
  </si>
  <si>
    <t>KY RPO Rider Liabilty</t>
  </si>
  <si>
    <t>%,R,FACCOUNT,X,TGL_FERC_ACCT,NMISC_CURR_ACCRD_LIAB</t>
  </si>
  <si>
    <t>Miscellaneous Current and Accrued Liabilities (242)</t>
  </si>
  <si>
    <t>%,V2430001</t>
  </si>
  <si>
    <t>2430001</t>
  </si>
  <si>
    <t>Oblig Under Cap Leases - Curr</t>
  </si>
  <si>
    <t>%,V2430003</t>
  </si>
  <si>
    <t>2430003</t>
  </si>
  <si>
    <t>Accrued Cur Lease Oblig</t>
  </si>
  <si>
    <t>%,V2430031</t>
  </si>
  <si>
    <t>2430031</t>
  </si>
  <si>
    <t>Oblig undr Oper Lease -Current</t>
  </si>
  <si>
    <t>%,V2430033</t>
  </si>
  <si>
    <t>2430033</t>
  </si>
  <si>
    <t>Acrued Curent Oper Lease Oblig</t>
  </si>
  <si>
    <t>%,R,FACCOUNT,X,TGL_FERC_ACCT,NOBLGTN_UNDR_CAP_LSES</t>
  </si>
  <si>
    <t>Obligations Under Capital Leases-Current (243)</t>
  </si>
  <si>
    <t>%,V2440001</t>
  </si>
  <si>
    <t>2440001</t>
  </si>
  <si>
    <t>Curr. Unreal Losses - NonAffil</t>
  </si>
  <si>
    <t>%,V2440021</t>
  </si>
  <si>
    <t>2440021</t>
  </si>
  <si>
    <t>S/T Liability MTM Collateral</t>
  </si>
  <si>
    <t>%,R,FACCOUNT,X,TGL_FERC_ACCT,N2440</t>
  </si>
  <si>
    <t>Derivative Instrument Liabilities (244)</t>
  </si>
  <si>
    <t>(Less) Long-Term Portion of Derivative Instrument Liabilities</t>
  </si>
  <si>
    <t>%,R,FACCOUNT,X,TGL_FERC_ACCT,N2450</t>
  </si>
  <si>
    <t>Derivative Instrument Liabilities-Hedges (245)</t>
  </si>
  <si>
    <t>(Less) Long-Term Portion of Derivative Instrument Liabilities-Hedges</t>
  </si>
  <si>
    <t>Total Current and Accrued Liabilities (lines 37 through 53)</t>
  </si>
  <si>
    <t>DEFERRED CREDITS</t>
  </si>
  <si>
    <t>%,V2520000</t>
  </si>
  <si>
    <t>2520000</t>
  </si>
  <si>
    <t>Customer Adv for Construction</t>
  </si>
  <si>
    <t>%,R,FACCOUNT,X,TGL_FERC_ACCT,NCUST_ADV_FOR_CONST</t>
  </si>
  <si>
    <t>Customer Advances for Construction (252)</t>
  </si>
  <si>
    <t>%,V2550001</t>
  </si>
  <si>
    <t>2550001</t>
  </si>
  <si>
    <t>Accum Deferred ITC - Federal</t>
  </si>
  <si>
    <t>%,R,FACCOUNT,X,TGL_FERC_ACCT,NACCUM_DFRD_INVEST_CR</t>
  </si>
  <si>
    <t>Accumulated Deferred Investment Tax Credits (255)</t>
  </si>
  <si>
    <t>%,R,FACCOUNT,X,TGL_FERC_ACCT,NDFD_GNS_DISP_ELECPLT</t>
  </si>
  <si>
    <t>Deferred Gains from Disposition of Utility Plant (256)</t>
  </si>
  <si>
    <t>%,V2530022</t>
  </si>
  <si>
    <t>2530022</t>
  </si>
  <si>
    <t>Customer Advance Receipts</t>
  </si>
  <si>
    <t>%,V2530050</t>
  </si>
  <si>
    <t>2530050</t>
  </si>
  <si>
    <t>Deferred Rev -Pole Attachments</t>
  </si>
  <si>
    <t>%,V2530067</t>
  </si>
  <si>
    <t>2530067</t>
  </si>
  <si>
    <t>IPP - System Upgrade Credits</t>
  </si>
  <si>
    <t>%,V2530092</t>
  </si>
  <si>
    <t>2530092</t>
  </si>
  <si>
    <t>Fbr Opt Lns-In Kind Sv-Dfd Gns</t>
  </si>
  <si>
    <t>%,V2530101</t>
  </si>
  <si>
    <t>2530101</t>
  </si>
  <si>
    <t>MACSS Unidentified EDI Cash</t>
  </si>
  <si>
    <t>%,V2530112</t>
  </si>
  <si>
    <t>2530112</t>
  </si>
  <si>
    <t>Other Deferred Credits-Curr</t>
  </si>
  <si>
    <t>%,V2530124</t>
  </si>
  <si>
    <t>2530124</t>
  </si>
  <si>
    <t>Contr In Aid of Constr Advance</t>
  </si>
  <si>
    <t>%,V2530137</t>
  </si>
  <si>
    <t>2530137</t>
  </si>
  <si>
    <t>Fbr Opt Lns-Sold-Defd Rev</t>
  </si>
  <si>
    <t>%,V2530175</t>
  </si>
  <si>
    <t>2530175</t>
  </si>
  <si>
    <t>Legal Contingencies</t>
  </si>
  <si>
    <t>%,V2530177</t>
  </si>
  <si>
    <t>2530177</t>
  </si>
  <si>
    <t>Deferred Rev-Bonus Lease Curr</t>
  </si>
  <si>
    <t>%,V2530185</t>
  </si>
  <si>
    <t>2530185</t>
  </si>
  <si>
    <t>O\U Accounting of ExpensesT</t>
  </si>
  <si>
    <t>%,V2530188</t>
  </si>
  <si>
    <t>2530188</t>
  </si>
  <si>
    <t>Long Term Assoc AP</t>
  </si>
  <si>
    <t>%,V2530190</t>
  </si>
  <si>
    <t>2530190</t>
  </si>
  <si>
    <t>QUAL OF SVC PENALTIES - LT</t>
  </si>
  <si>
    <t>%,R,FACCOUNT,X,TGL_FERC_ACCT,NOTHER_DEFER_CREDITS</t>
  </si>
  <si>
    <t>Other Deferred Credits (253)</t>
  </si>
  <si>
    <t>%,V2540047</t>
  </si>
  <si>
    <t>2540047</t>
  </si>
  <si>
    <t>Unreal Gain on Fwd Commitments</t>
  </si>
  <si>
    <t>%,V2540071</t>
  </si>
  <si>
    <t>2540071</t>
  </si>
  <si>
    <t>KY Enhanced Reliability Liab</t>
  </si>
  <si>
    <t>%,V2540105</t>
  </si>
  <si>
    <t>2540105</t>
  </si>
  <si>
    <t>Home Energy Assist Prgm - KPCO</t>
  </si>
  <si>
    <t>%,V2540230</t>
  </si>
  <si>
    <t>2540230</t>
  </si>
  <si>
    <t>PJM trans enhancement reg liab</t>
  </si>
  <si>
    <t>%,V2540237</t>
  </si>
  <si>
    <t>2540237</t>
  </si>
  <si>
    <t>KY Steam Main O/U</t>
  </si>
  <si>
    <t>%,V2543001</t>
  </si>
  <si>
    <t>2543001</t>
  </si>
  <si>
    <t>SFAS109 Flow Thru Def FIT Liab</t>
  </si>
  <si>
    <t>%,V2543246</t>
  </si>
  <si>
    <t>2543246</t>
  </si>
  <si>
    <t>Capacity Charge Tariff OverRec</t>
  </si>
  <si>
    <t>%,V2543247</t>
  </si>
  <si>
    <t>2543247</t>
  </si>
  <si>
    <t>KY - DSM Over Recovery</t>
  </si>
  <si>
    <t>%,V2543557</t>
  </si>
  <si>
    <t>2543557</t>
  </si>
  <si>
    <t>KY Over-recovered PPA Rider</t>
  </si>
  <si>
    <t>%,V2544001</t>
  </si>
  <si>
    <t>2544001</t>
  </si>
  <si>
    <t>SFAS 109 Exces Deferred FIT</t>
  </si>
  <si>
    <t>%,R,FACCOUNT,X,TGL_FERC_ACCT,NOTH_REG_LIABILITIES</t>
  </si>
  <si>
    <t>Other Regulatory Liabilities (254)</t>
  </si>
  <si>
    <t>%,R,FACCOUNT,X,TGL_FERC_ACCT,NUNAMT_GAIN_REQ_DEBT</t>
  </si>
  <si>
    <t>Unamortized Gain on Reacquired Debt (257)</t>
  </si>
  <si>
    <t>%,V2811001</t>
  </si>
  <si>
    <t>2811001</t>
  </si>
  <si>
    <t>Acc Dfd FIT - Accel Amort Prop</t>
  </si>
  <si>
    <t>%,V2814001</t>
  </si>
  <si>
    <t>2814001</t>
  </si>
  <si>
    <t>Acc Dfd FIT - FAS 109 Excess</t>
  </si>
  <si>
    <t>%,R,FACCOUNT,X,TGL_FERC_ACCT,N2810</t>
  </si>
  <si>
    <t>Accum. Deferred Income Taxes-Accel. Amort. (281)</t>
  </si>
  <si>
    <t>%,V2821001</t>
  </si>
  <si>
    <t>2821001</t>
  </si>
  <si>
    <t>Accum Defd FIT - Utility Prop</t>
  </si>
  <si>
    <t>%,V2823001</t>
  </si>
  <si>
    <t>2823001</t>
  </si>
  <si>
    <t>Acc Dfrd FIT FAS 109 Flow Thru</t>
  </si>
  <si>
    <t>%,V2824001</t>
  </si>
  <si>
    <t>2824001</t>
  </si>
  <si>
    <t>Acc Dfrd FIT - SFAS 109 Excess</t>
  </si>
  <si>
    <t>%,R,FACCOUNT,X,TGL_FERC_ACCT,N2820</t>
  </si>
  <si>
    <t>Accum. Deferred Income Taxes-Other Property (282)</t>
  </si>
  <si>
    <t>%,V2831001</t>
  </si>
  <si>
    <t>2831001</t>
  </si>
  <si>
    <t>%,V2831102</t>
  </si>
  <si>
    <t>2831102</t>
  </si>
  <si>
    <t>Acc Dfd SIT-WV Pollution Cntrl</t>
  </si>
  <si>
    <t>%,V2832001</t>
  </si>
  <si>
    <t>2832001</t>
  </si>
  <si>
    <t>Accum Dfrd FIT - Oth Inc &amp; Ded</t>
  </si>
  <si>
    <t>%,V2833001</t>
  </si>
  <si>
    <t>2833001</t>
  </si>
  <si>
    <t>Acc Dfd FIT FAS 109 Flow Thru</t>
  </si>
  <si>
    <t>%,V2833002</t>
  </si>
  <si>
    <t>2833002</t>
  </si>
  <si>
    <t>Acc Dfrd SIT FAS 109 Flow Thru</t>
  </si>
  <si>
    <t>%,V2834001</t>
  </si>
  <si>
    <t>2834001</t>
  </si>
  <si>
    <t>Acc Defd FIT - SFAS 109 Excess</t>
  </si>
  <si>
    <t>%,R,FACCOUNT,X,TGL_FERC_ACCT,N2830</t>
  </si>
  <si>
    <t>Accum. Deferred Income Taxes-Other (283)</t>
  </si>
  <si>
    <t>Total Deferred Credits</t>
  </si>
  <si>
    <t>Total Liabilities And Stockholder Equity</t>
  </si>
  <si>
    <t>Statement of Retained Earnings</t>
  </si>
  <si>
    <t>Retained Earnings RollForward</t>
  </si>
  <si>
    <t>%,R,FACCOUNT,V2160001</t>
  </si>
  <si>
    <t>BBAL 2160001</t>
  </si>
  <si>
    <t>L.1   Beginning Bal : Unapprp Retnd Erngs-Unrstrictd</t>
  </si>
  <si>
    <t>%,R,FACCOUNT,TGL_FERC_ACCT,V4390000</t>
  </si>
  <si>
    <t>4390000</t>
  </si>
  <si>
    <t>Adj to Retained Earnings</t>
  </si>
  <si>
    <t>L.9    Total Credits to Retained Earningsa (439)</t>
  </si>
  <si>
    <t>L.15  Total Debits to Retained Earningsa (439)</t>
  </si>
  <si>
    <t>%,R,FACCOUNT,TGL_FERC_ACCT,NNET_INCOME</t>
  </si>
  <si>
    <t>Net Income</t>
  </si>
  <si>
    <t>""%,FACCOUNT,TGL_FERC_ACCT,NMINORITY_INT_EXP</t>
  </si>
  <si>
    <t>less Noncontrolling Interest</t>
  </si>
  <si>
    <t>%,R,FACCOUNT,V4181002</t>
  </si>
  <si>
    <t>4181002</t>
  </si>
  <si>
    <t>less Equity Erngs of Sub-Nonconsol</t>
  </si>
  <si>
    <t>%,R,FACCOUNT,V4181001</t>
  </si>
  <si>
    <t>4181001</t>
  </si>
  <si>
    <t>less Equity Earnings of Subs Consolidated</t>
  </si>
  <si>
    <t>L.16  Balance Transfer (Earnings - 418.1)</t>
  </si>
  <si>
    <t>%,LACTUALS,SYTD,R,FACCOUNT,V2151000</t>
  </si>
  <si>
    <t>2151000</t>
  </si>
  <si>
    <t>L.22  Total Approp of Retained Earnings (436) (ie 2151000)</t>
  </si>
  <si>
    <t>YTD 2151000</t>
  </si>
  <si>
    <t>%,R,FACCOUNT,TGL_FERC_ACCT,NDIV_DECLRD_PRFD_STK</t>
  </si>
  <si>
    <t>L.29 Total Dividends Declared-Pref Stock (437)</t>
  </si>
  <si>
    <t>%,R,FACCOUNT,TGL_FERC_ACCT,NDIV_DECLD_CMMN_STK</t>
  </si>
  <si>
    <t>L.36  Total Dividends Decl - Common Stk (438)</t>
  </si>
  <si>
    <t>L.38 Balance - End of Period</t>
  </si>
  <si>
    <t>%,R,FACCOUNT,TGL_FERC_ACCT,V2150000</t>
  </si>
  <si>
    <t>2150000</t>
  </si>
  <si>
    <t>L.45 Total Apporp Retained Earning (215.0)</t>
  </si>
  <si>
    <t>%,R,FACCOUNT,TGL_FERC_ACCT,V2151000</t>
  </si>
  <si>
    <t>L.46 Total Approp. Retained Earnings (215.1)</t>
  </si>
  <si>
    <t>L.47 Total Approp. Retained Earnings</t>
  </si>
  <si>
    <t>L.48  Total Retained Earnings</t>
  </si>
  <si>
    <t>%,R,FACCOUNT,V2161001</t>
  </si>
  <si>
    <t>2161001</t>
  </si>
  <si>
    <t>L.49  YEAR END ONLY: Beginning Balance of Year</t>
  </si>
  <si>
    <t>L.50  YEAR END ONLY: Equity Earnings of Sub</t>
  </si>
  <si>
    <t>L.51  less Dividend Received -MANUAL INPUT --&gt;</t>
  </si>
  <si>
    <t>L.53  YEAR END ONLY: Balance-End of Year</t>
  </si>
  <si>
    <t>Double check on Year End Balance</t>
  </si>
  <si>
    <t>Reserved Area</t>
  </si>
  <si>
    <t>FERC_BS1</t>
  </si>
  <si>
    <t>00:00:00</t>
  </si>
  <si>
    <t>Report Book</t>
  </si>
  <si>
    <t>YSYNN</t>
  </si>
  <si>
    <t>Monthly Operation, Maintenance, and Other Expenses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</si>
  <si>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</si>
  <si>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</si>
  <si>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</si>
  <si>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</si>
  <si>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</si>
  <si>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</si>
  <si>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</si>
  <si>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</si>
  <si>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</si>
  <si>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</si>
  <si>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</si>
  <si>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Form 3.40C - NOx</t>
  </si>
  <si>
    <t>Form 3.40D - CSAPR NOx</t>
  </si>
  <si>
    <t>Form 3.50 - Cash Working Capital</t>
  </si>
  <si>
    <t>Kentucky Retail Revenues</t>
  </si>
  <si>
    <t xml:space="preserve">ES Amount To Be Collected  </t>
  </si>
  <si>
    <t>Actual Billed ES Revenues</t>
  </si>
  <si>
    <t xml:space="preserve">Residential </t>
  </si>
  <si>
    <t>Previous Equation Code</t>
  </si>
  <si>
    <t>Associated Utility Revenues</t>
  </si>
  <si>
    <t>NonAssociated Utility Revenues (OSS)</t>
  </si>
  <si>
    <t>Non Physical Sales</t>
  </si>
  <si>
    <t>Form 6.00 - Billed Revenues for Residential and All Other</t>
  </si>
  <si>
    <t>Residential Revenue</t>
  </si>
  <si>
    <t>Total Revenue</t>
  </si>
  <si>
    <t>All Other Revenue</t>
  </si>
  <si>
    <t>kWh Sales</t>
  </si>
  <si>
    <t>Residential kWh</t>
  </si>
  <si>
    <t>All Other kWh</t>
  </si>
  <si>
    <t>Total kWh</t>
  </si>
  <si>
    <t>Residential Decommissioning Rider</t>
  </si>
  <si>
    <t>All Other Decommissioning Rider</t>
  </si>
  <si>
    <t>Residential Environmental Surcharge</t>
  </si>
  <si>
    <t>All Other Environmental Surcharge</t>
  </si>
  <si>
    <t>Fuel Revenue</t>
  </si>
  <si>
    <t>% of Revenue Riders</t>
  </si>
  <si>
    <t>All Other Base Fuel Revenue</t>
  </si>
  <si>
    <t>FAC Rate for Expense Month</t>
  </si>
  <si>
    <t>All Other FAC Revenue</t>
  </si>
  <si>
    <t>Based on</t>
  </si>
  <si>
    <t>Capital Structure AR Financing Rate</t>
  </si>
  <si>
    <t>Form 3.40B - CSAPR SO2-1</t>
  </si>
  <si>
    <t>Current Year</t>
  </si>
  <si>
    <t>Additions
Quantity</t>
  </si>
  <si>
    <t>Additions
$$$</t>
  </si>
  <si>
    <t>Withdrawals
Quantity</t>
  </si>
  <si>
    <t>Withdrawals
$$$</t>
  </si>
  <si>
    <t>All Years</t>
  </si>
  <si>
    <t>May 2024</t>
  </si>
  <si>
    <t>%,V5080017</t>
  </si>
  <si>
    <t>5080017</t>
  </si>
  <si>
    <t>IPP Oper - Training/Travel</t>
  </si>
  <si>
    <t>%,V5570010</t>
  </si>
  <si>
    <t>5570010</t>
  </si>
  <si>
    <t>OH Auction Exp - Incremental</t>
  </si>
  <si>
    <t>%,V9130001</t>
  </si>
  <si>
    <t>9130001</t>
  </si>
  <si>
    <t>Advertising Exp - Residential</t>
  </si>
  <si>
    <t>%,V9210041</t>
  </si>
  <si>
    <t>9210041</t>
  </si>
  <si>
    <t>VEHICLE-LICENSE FEES</t>
  </si>
  <si>
    <t>%,V9230024</t>
  </si>
  <si>
    <t>9230024</t>
  </si>
  <si>
    <t>SRV-MAIL/MESSENGER-POSTAGE</t>
  </si>
  <si>
    <t>%,V9260006</t>
  </si>
  <si>
    <t>9260006</t>
  </si>
  <si>
    <t>Physical Examinations</t>
  </si>
  <si>
    <t>%,V408100519</t>
  </si>
  <si>
    <t>408100519</t>
  </si>
  <si>
    <t>%,V408100523</t>
  </si>
  <si>
    <t>408100523</t>
  </si>
  <si>
    <t>%,V408100624</t>
  </si>
  <si>
    <t>408100624</t>
  </si>
  <si>
    <t>%,V408101924</t>
  </si>
  <si>
    <t>408101924</t>
  </si>
  <si>
    <t>%,V408102024</t>
  </si>
  <si>
    <t>408102024</t>
  </si>
  <si>
    <t>%,V408102924</t>
  </si>
  <si>
    <t>408102924</t>
  </si>
  <si>
    <t>%,V408103624</t>
  </si>
  <si>
    <t>408103624</t>
  </si>
  <si>
    <t>%,V1581014</t>
  </si>
  <si>
    <t>1581014</t>
  </si>
  <si>
    <t>CSAPR Seas NOx Comp Inv - Curr</t>
  </si>
  <si>
    <t>%,V165001124</t>
  </si>
  <si>
    <t>165001124</t>
  </si>
  <si>
    <t>%,V165001224</t>
  </si>
  <si>
    <t>165001224</t>
  </si>
  <si>
    <t>%,V1740035</t>
  </si>
  <si>
    <t>1740035</t>
  </si>
  <si>
    <t>Misc Current  Assets - EIS</t>
  </si>
  <si>
    <t>%,V1740037</t>
  </si>
  <si>
    <t>1740037</t>
  </si>
  <si>
    <t>Misc Curr Asset, External Ins</t>
  </si>
  <si>
    <t>%,V1823727</t>
  </si>
  <si>
    <t>1823727</t>
  </si>
  <si>
    <t>KY Deferred Securitization Exp</t>
  </si>
  <si>
    <t>%,V186008124</t>
  </si>
  <si>
    <t>186008124</t>
  </si>
  <si>
    <t>%,V2240506</t>
  </si>
  <si>
    <t>2240506</t>
  </si>
  <si>
    <t>Senior Unsecured Notes-Current</t>
  </si>
  <si>
    <t>%,V2260006</t>
  </si>
  <si>
    <t>2260006</t>
  </si>
  <si>
    <t>Unam Disc LTD-Dr-Sr Unsec Note</t>
  </si>
  <si>
    <t>%,V236000724</t>
  </si>
  <si>
    <t>236000724</t>
  </si>
  <si>
    <t>%,V236001324</t>
  </si>
  <si>
    <t>236001324</t>
  </si>
  <si>
    <t>%,V236001624</t>
  </si>
  <si>
    <t>236001624</t>
  </si>
  <si>
    <t>%,V236003324</t>
  </si>
  <si>
    <t>236003324</t>
  </si>
  <si>
    <t>%,V236003524</t>
  </si>
  <si>
    <t>236003524</t>
  </si>
  <si>
    <t>%,V2410001</t>
  </si>
  <si>
    <t>2410001</t>
  </si>
  <si>
    <t>Federal Income Tax Withheld</t>
  </si>
  <si>
    <t>Prior Period Adjustment</t>
  </si>
  <si>
    <t>Adjusted Allowances</t>
  </si>
  <si>
    <t>Adjusted Cost</t>
  </si>
  <si>
    <t>Need if statement</t>
  </si>
  <si>
    <t>PRECIP</t>
  </si>
  <si>
    <t>CEMS</t>
  </si>
  <si>
    <t>LNB</t>
  </si>
  <si>
    <t>ASH</t>
  </si>
  <si>
    <t>COAL BLEND</t>
  </si>
  <si>
    <t>BURN VAL</t>
  </si>
  <si>
    <t>WATER INJ</t>
  </si>
  <si>
    <t>LDFL</t>
  </si>
  <si>
    <t>GYPSUM</t>
  </si>
  <si>
    <t>DFA</t>
  </si>
  <si>
    <t>MERCURY</t>
  </si>
  <si>
    <t>LNB MOD</t>
  </si>
  <si>
    <t>SO3</t>
  </si>
  <si>
    <t>LDFL UP</t>
  </si>
  <si>
    <t>ESP UPGRADE</t>
  </si>
  <si>
    <t>CRR from ES Form 3.00</t>
  </si>
  <si>
    <t>BRR from ES Form 2.00</t>
  </si>
  <si>
    <t>Mitchell FGD Expenses (ES Form 3.10)</t>
  </si>
  <si>
    <t>Kentucky Retail Jurisdictional Allocation Factor,                                                from ES Form 4.00 Schedule of Revenues</t>
  </si>
  <si>
    <t>Under/ (Over) Collection, ES Form 4.00</t>
  </si>
  <si>
    <t>Calculations may not tie due to rounding.</t>
  </si>
  <si>
    <t>Effective Date for Billing:</t>
  </si>
  <si>
    <t>KENTUCKY POWER ENVIRONMENTAL SURCHARGE INPUTS PAGE</t>
  </si>
  <si>
    <t>Includes only Mitchell allowance consumption.</t>
  </si>
  <si>
    <t>Big Sandy consumption is recovered through base and not included in E(m).</t>
  </si>
  <si>
    <t>Inventory represents entire Kentucky Power SO2 emissions allowance inventory.</t>
  </si>
  <si>
    <t>Prior Year Consumption Adjustments.  Only adjustments related to Mitchell are included.</t>
  </si>
  <si>
    <t>Do Not File &gt;&gt;&gt;&gt;&gt;&gt;&gt;&gt;&gt;&gt;&gt;&gt;&gt;&gt;&gt;&gt;&gt;&gt;&gt;&gt;&gt;&gt;&gt;&gt;&gt;&gt;&gt;&gt;&gt;&gt;&gt;&gt;&gt;&gt;&gt;&gt;&gt;&gt;&gt;&gt;&gt;&gt;&gt;&gt;&gt;&gt;&gt;&gt;&gt;&gt;&gt;&gt;&gt;&gt;&gt;&gt;&gt;&gt;</t>
  </si>
  <si>
    <t>Do Not File &gt;&gt;&gt;&gt;&gt;&gt;&gt;&gt;&gt;&gt;&gt;&gt;&gt;&gt;&gt;&gt;&gt;&gt;&gt;&gt;&gt;&gt;&gt;&gt;&gt;&gt;&gt;&gt;&gt;&gt;&gt;&gt;&gt;&gt;&gt;&gt;&gt;&gt;&gt;&gt;&gt;&gt;&gt;&gt;&gt;&gt;&gt;&gt;&gt;&gt;&gt;&gt;&gt;&gt;&gt;</t>
  </si>
  <si>
    <t>%,V4074000</t>
  </si>
  <si>
    <t>4074000</t>
  </si>
  <si>
    <t>Regulatory Credits</t>
  </si>
  <si>
    <r>
      <t xml:space="preserve"> First Component:   </t>
    </r>
    <r>
      <rPr>
        <sz val="10"/>
        <rFont val="Times New Roman"/>
        <family val="1"/>
      </rPr>
      <t>Mitchell Non-FGD expenses (Form 3.10)</t>
    </r>
  </si>
  <si>
    <r>
      <t xml:space="preserve">Second Component:   </t>
    </r>
    <r>
      <rPr>
        <sz val="10"/>
        <rFont val="Times New Roman"/>
        <family val="1"/>
      </rPr>
      <t xml:space="preserve">Net Proceeds from Emission Allowances Sales                                            </t>
    </r>
    <r>
      <rPr>
        <b/>
        <sz val="10"/>
        <rFont val="Times New Roman"/>
        <family val="1"/>
      </rPr>
      <t xml:space="preserve">                                                        </t>
    </r>
  </si>
  <si>
    <t>Over/Under</t>
  </si>
  <si>
    <t>Retail Allocation</t>
  </si>
  <si>
    <t>3/31/2023</t>
  </si>
  <si>
    <t>Item</t>
  </si>
  <si>
    <t>Form 1.10</t>
  </si>
  <si>
    <t>Adjustments</t>
  </si>
  <si>
    <t>NonAssoc Alloc</t>
  </si>
  <si>
    <t>NonAssoc $</t>
  </si>
  <si>
    <t>Do Not File &gt;&gt;&gt;&gt;&gt;&gt;&gt;&gt;&gt;&gt;&gt;&gt;&gt;&gt;&gt;&gt;&gt;&gt;&gt;</t>
  </si>
  <si>
    <t>%,V4074025</t>
  </si>
  <si>
    <t>4074025</t>
  </si>
  <si>
    <t>PPA RIDER Over/Under</t>
  </si>
  <si>
    <t>%,V182332824</t>
  </si>
  <si>
    <t>182332824</t>
  </si>
  <si>
    <t>FERC Formula Rates Under Rec</t>
  </si>
  <si>
    <t>%,V1823655</t>
  </si>
  <si>
    <t>1823655</t>
  </si>
  <si>
    <t>NOLC Regulatory Asset</t>
  </si>
  <si>
    <t>%,V1823656</t>
  </si>
  <si>
    <t>1823656</t>
  </si>
  <si>
    <t>NOLC Reg Asset-Equity Carrying</t>
  </si>
  <si>
    <t>%,V1823741</t>
  </si>
  <si>
    <t>1823741</t>
  </si>
  <si>
    <t>Tariff DR CC Deferral</t>
  </si>
  <si>
    <t>%,V1823742</t>
  </si>
  <si>
    <t>1823742</t>
  </si>
  <si>
    <t>Tariff DR DeferredEquity CC</t>
  </si>
  <si>
    <t>%,V242059224</t>
  </si>
  <si>
    <t>242059224</t>
  </si>
  <si>
    <t>Includes Consumption for Mitchell only.</t>
  </si>
  <si>
    <t>In accordance with the Commission's January 19, 2024 Order in Case No. 2023-00159 Mitchell Non-FGD rate base as of 3/31/2023 is to utilize an ROE of 9.75 percent and the return on additional Mitchell Non-FGD plant an ROE of 9.65 percent.</t>
  </si>
  <si>
    <t>%,V5010012</t>
  </si>
  <si>
    <t>Ash Sales Proceeds</t>
  </si>
  <si>
    <t>%,V5000005</t>
  </si>
  <si>
    <t>5000005</t>
  </si>
  <si>
    <t>Deferred OM - 20% Non FMR</t>
  </si>
  <si>
    <t>%,V9230035</t>
  </si>
  <si>
    <t>9230035</t>
  </si>
  <si>
    <t>Development Project Expense</t>
  </si>
  <si>
    <t>%,V408101424</t>
  </si>
  <si>
    <t>408101424</t>
  </si>
  <si>
    <t>%,V5570009</t>
  </si>
  <si>
    <t>5570009</t>
  </si>
  <si>
    <t>Other Pwr Exp- REC's - RETAIL</t>
  </si>
  <si>
    <t>%,V2360002</t>
  </si>
  <si>
    <t>2360002</t>
  </si>
  <si>
    <t>%,V5550023</t>
  </si>
  <si>
    <t>5550023</t>
  </si>
  <si>
    <t>Purch Power Capacity -NA</t>
  </si>
  <si>
    <t>Rpt ID: FERC_IS1      Layout: FERC_IS1</t>
  </si>
  <si>
    <t>V2099-01-01 Acct: GL_FERC_ACCT      BU: GL_PRPT_CONS</t>
  </si>
  <si>
    <t>Dec 2023</t>
  </si>
  <si>
    <t>Jan 2024</t>
  </si>
  <si>
    <t>Feb 2024</t>
  </si>
  <si>
    <t>Mar 2024</t>
  </si>
  <si>
    <t>Apr 2024</t>
  </si>
  <si>
    <t>Jun 2024</t>
  </si>
  <si>
    <t>Jul 2024</t>
  </si>
  <si>
    <t>Aug 2024</t>
  </si>
  <si>
    <t>Sep 2024</t>
  </si>
  <si>
    <t>Oct 2024</t>
  </si>
  <si>
    <t>Nov 2024</t>
  </si>
  <si>
    <t>Dec 2024</t>
  </si>
  <si>
    <t>N.M.</t>
  </si>
  <si>
    <t>%,V236001724</t>
  </si>
  <si>
    <t>236001724</t>
  </si>
  <si>
    <t>%,V2360038</t>
  </si>
  <si>
    <t>2360038</t>
  </si>
  <si>
    <t>Reorg Payroll Tax Accrual</t>
  </si>
  <si>
    <t>%,V2420515</t>
  </si>
  <si>
    <t>2420515</t>
  </si>
  <si>
    <t>Severance Accrual</t>
  </si>
  <si>
    <t>Rpt ID: FERC_BS1      Layout: FERC_BS1</t>
  </si>
  <si>
    <t>Manager, Regulatory Services</t>
  </si>
  <si>
    <t>September 2024</t>
  </si>
  <si>
    <t>%,V4561045</t>
  </si>
  <si>
    <t>4561045</t>
  </si>
  <si>
    <t>PJM Non-Aff Gen IPP Rev</t>
  </si>
  <si>
    <t>%,V8140000</t>
  </si>
  <si>
    <t>8140000</t>
  </si>
  <si>
    <t>Underground Storage Expenses</t>
  </si>
  <si>
    <t>PJM Sync &amp; Non Sync-Charge</t>
  </si>
  <si>
    <t>PJM Sync &amp; Non Sync-Credit</t>
  </si>
  <si>
    <t>%,V9230031</t>
  </si>
  <si>
    <t>9230031</t>
  </si>
  <si>
    <t>SRV-OUTSIDE SERVICES (TECH)</t>
  </si>
  <si>
    <t>%,V408200524</t>
  </si>
  <si>
    <t>408200524</t>
  </si>
  <si>
    <t>%,V186000324</t>
  </si>
  <si>
    <t>186000324</t>
  </si>
  <si>
    <t>%,V236000824</t>
  </si>
  <si>
    <t>236000824</t>
  </si>
  <si>
    <t>Surcharge Factors (Line 10b/Line 11)</t>
  </si>
  <si>
    <t>October 2024</t>
  </si>
  <si>
    <t>%,V2360003</t>
  </si>
  <si>
    <t>2360003</t>
  </si>
  <si>
    <t>November 2024</t>
  </si>
  <si>
    <t>%,V5090001</t>
  </si>
  <si>
    <t>5090001</t>
  </si>
  <si>
    <t>Allowance Consumption - NOx</t>
  </si>
  <si>
    <t>%,V4091002</t>
  </si>
  <si>
    <t>4091002</t>
  </si>
  <si>
    <t>Income Taxes, UOI - State</t>
  </si>
  <si>
    <t>%,V4118003</t>
  </si>
  <si>
    <t>4118003</t>
  </si>
  <si>
    <t>Comp. Allow. Gains-Seas NOx</t>
  </si>
  <si>
    <t>%,V4171006</t>
  </si>
  <si>
    <t>4171006</t>
  </si>
  <si>
    <t>Outside Services - Other</t>
  </si>
  <si>
    <t>%,V4092002</t>
  </si>
  <si>
    <t>4092002</t>
  </si>
  <si>
    <t>Inc Tax, Oth Inc &amp; Ded - State</t>
  </si>
  <si>
    <t>%,V1581004</t>
  </si>
  <si>
    <t>1581004</t>
  </si>
  <si>
    <t>NOx Allowance Inventory - Curr</t>
  </si>
  <si>
    <t>%,V2320054</t>
  </si>
  <si>
    <t>2320054</t>
  </si>
  <si>
    <t>Emission Allowance Trading</t>
  </si>
  <si>
    <t>December 2024</t>
  </si>
  <si>
    <t>CCR</t>
  </si>
  <si>
    <t>Wastewater Ponds (CCR)</t>
  </si>
  <si>
    <t>Depr Rate</t>
  </si>
  <si>
    <t>CCR Depr Rate</t>
  </si>
  <si>
    <t>Monthly Legacy CCR - ARO Depr and Accretion Expense</t>
  </si>
  <si>
    <t>%,V1650005</t>
  </si>
  <si>
    <t>1650005</t>
  </si>
  <si>
    <t>Prepaid Employee Benefits</t>
  </si>
  <si>
    <t>%,V1823757</t>
  </si>
  <si>
    <t>1823757</t>
  </si>
  <si>
    <t>KY 2024 Storm Deferral</t>
  </si>
  <si>
    <t>January 2025</t>
  </si>
  <si>
    <t>Low NOX Burner Modification</t>
  </si>
  <si>
    <t>%,V236000718</t>
  </si>
  <si>
    <t>236000718</t>
  </si>
  <si>
    <t>%,V2420001</t>
  </si>
  <si>
    <t>2420001</t>
  </si>
  <si>
    <t>P/R Ded - Charitable Contribut</t>
  </si>
  <si>
    <t>February 2025</t>
  </si>
  <si>
    <t>%,V5613000</t>
  </si>
  <si>
    <t>5613000</t>
  </si>
  <si>
    <t>Load Dispatch-Trans Srvc&amp;Sched</t>
  </si>
  <si>
    <t>%,V9230064</t>
  </si>
  <si>
    <t>9230064</t>
  </si>
  <si>
    <t>Def AEPSC Pension Settlement</t>
  </si>
  <si>
    <t>%,V9260064</t>
  </si>
  <si>
    <t>9260064</t>
  </si>
  <si>
    <t>%,V4263003</t>
  </si>
  <si>
    <t>4263003</t>
  </si>
  <si>
    <t>Penalties - Quality of Service</t>
  </si>
  <si>
    <t>%,V1860160</t>
  </si>
  <si>
    <t>1860160</t>
  </si>
  <si>
    <t>Deferred Expenses - Current</t>
  </si>
  <si>
    <t>%,V2410005</t>
  </si>
  <si>
    <t>2410005</t>
  </si>
  <si>
    <t>FICA Tax Withheld</t>
  </si>
  <si>
    <t>%,V2420083</t>
  </si>
  <si>
    <t>2420083</t>
  </si>
  <si>
    <t>Active Med and Dental IBNR</t>
  </si>
  <si>
    <t>March 2025</t>
  </si>
  <si>
    <t>%,V4470074</t>
  </si>
  <si>
    <t>4470074</t>
  </si>
  <si>
    <t>Sale for Resale-Aff-Trnf Price</t>
  </si>
  <si>
    <t>%,V4560043</t>
  </si>
  <si>
    <t>4560043</t>
  </si>
  <si>
    <t>Oth Elec Rv-Trn-Aff-Trnf Price</t>
  </si>
  <si>
    <t>%,V5070006</t>
  </si>
  <si>
    <t>5070006</t>
  </si>
  <si>
    <t>%,V5550029</t>
  </si>
  <si>
    <t>5550029</t>
  </si>
  <si>
    <t>Purch Power-Assoc-Trnsfr Price</t>
  </si>
  <si>
    <t>%,V5581400</t>
  </si>
  <si>
    <t>5581400</t>
  </si>
  <si>
    <t>Wind Turb Gen&amp;Oth Plnt Op-Mjr</t>
  </si>
  <si>
    <t>%,FACCOUNT,TGL_FERC_ACCT,XDYYNNY01,N5580</t>
  </si>
  <si>
    <t>Solar and Wind Operations Expenses</t>
  </si>
  <si>
    <t>%,FACCOUNT,TGL_FERC_ACCT,XDYYNNY01,N5590</t>
  </si>
  <si>
    <t>Other Renewables Operations Expense</t>
  </si>
  <si>
    <t>%,V5650007</t>
  </si>
  <si>
    <t>5650007</t>
  </si>
  <si>
    <t>Tran Elec by Oth-Aff-Trn Price</t>
  </si>
  <si>
    <t>%,V5670002</t>
  </si>
  <si>
    <t>5670002</t>
  </si>
  <si>
    <t>%,FACCOUNT,TGL_FERC_ACCT,XDYYNNY01,N5771-5775</t>
  </si>
  <si>
    <t>Energy Storage Operation Expense</t>
  </si>
  <si>
    <t>%,V9080004</t>
  </si>
  <si>
    <t>9080004</t>
  </si>
  <si>
    <t>Cust Assistnce Exp - DSM - Ind</t>
  </si>
  <si>
    <t>%,V5581900</t>
  </si>
  <si>
    <t>5581900</t>
  </si>
  <si>
    <t>Maint Wind Turb Struct&amp;Eq-Mjr</t>
  </si>
  <si>
    <t>%,V5587000</t>
  </si>
  <si>
    <t>5587000</t>
  </si>
  <si>
    <t>Maint Solar Pnl Strct &amp; Eq-Mjr</t>
  </si>
  <si>
    <t>%,FACCOUNT,TGL_FERC_ACCT,XDYYNNY01,N558</t>
  </si>
  <si>
    <t>Solar and Wind Maintenance Expenses</t>
  </si>
  <si>
    <t>%,FACCOUNT,TGL_FERC_ACCT,XDYYNNY01,N559</t>
  </si>
  <si>
    <t>Other Renewables Maintenance Expense</t>
  </si>
  <si>
    <t>%,FACCOUNT,TGL_FERC_ACCT,XDYYNNY01,N5781-5787</t>
  </si>
  <si>
    <t>Energy Storage Maintenance Expense</t>
  </si>
  <si>
    <t>%,V5923000</t>
  </si>
  <si>
    <t>5923000</t>
  </si>
  <si>
    <t>Maint of Computer Software-Mjr</t>
  </si>
  <si>
    <t>%,V5924000</t>
  </si>
  <si>
    <t>5924000</t>
  </si>
  <si>
    <t>Maint of Comm Equipmt-Mjr</t>
  </si>
  <si>
    <t>%,V9352000</t>
  </si>
  <si>
    <t>9352000</t>
  </si>
  <si>
    <t>%,V9353000</t>
  </si>
  <si>
    <t>9353000</t>
  </si>
  <si>
    <t>Maint of Comm Equipmt</t>
  </si>
  <si>
    <t>%,FACCOUNT,TGL_FERC_ACCT,XDYYNNY01,N935,N9351,N9352,N9353</t>
  </si>
  <si>
    <t>%,V408100524</t>
  </si>
  <si>
    <t>408100524</t>
  </si>
  <si>
    <t>%,V408100625</t>
  </si>
  <si>
    <t>408100625</t>
  </si>
  <si>
    <t>%,V408102025</t>
  </si>
  <si>
    <t>408102025</t>
  </si>
  <si>
    <t>%,V408102925</t>
  </si>
  <si>
    <t>408102925</t>
  </si>
  <si>
    <t>%,V408103625</t>
  </si>
  <si>
    <t>408103625</t>
  </si>
  <si>
    <t>%,R,FACCOUNT,TGL_FERC_ACCT,XDYYNNY01,NGN_FRM_DISP_ENV_CR</t>
  </si>
  <si>
    <t>Line 24.1</t>
  </si>
  <si>
    <t>(Less) Gains from Disposition of Environmental Credits (411.11)</t>
  </si>
  <si>
    <t>%,FACCOUNT,TGL_FERC_ACCT,XDYYNNY01,NLSES_FRM_DISP_ENV_CR</t>
  </si>
  <si>
    <t>Line 24.2</t>
  </si>
  <si>
    <t>Losses from Disposition of Environmental Credits (411.12)</t>
  </si>
  <si>
    <t>2025</t>
  </si>
  <si>
    <t>Jan 2025</t>
  </si>
  <si>
    <t>Feb 2025</t>
  </si>
  <si>
    <t>Mar 2025</t>
  </si>
  <si>
    <t>Apr 2025</t>
  </si>
  <si>
    <t>May 2025</t>
  </si>
  <si>
    <t>Jun 2025</t>
  </si>
  <si>
    <t>Jul 2025</t>
  </si>
  <si>
    <t>Aug 2025</t>
  </si>
  <si>
    <t>Sep 2025</t>
  </si>
  <si>
    <t>Oct 2025</t>
  </si>
  <si>
    <t>Nov 2025</t>
  </si>
  <si>
    <t>Dec 2025</t>
  </si>
  <si>
    <t>%,V1540016</t>
  </si>
  <si>
    <t>1540016</t>
  </si>
  <si>
    <t>MMS - Truck Stock</t>
  </si>
  <si>
    <t>%,V1630004</t>
  </si>
  <si>
    <t>1630004</t>
  </si>
  <si>
    <t>Strs Exp-T&amp;D Satellite Storerm</t>
  </si>
  <si>
    <t>%,V1630019</t>
  </si>
  <si>
    <t>1630019</t>
  </si>
  <si>
    <t>Stores Exp - Big Sandy Plant</t>
  </si>
  <si>
    <t>%,V1630031</t>
  </si>
  <si>
    <t>1630031</t>
  </si>
  <si>
    <t>Stores Exp - T&amp;D General</t>
  </si>
  <si>
    <t>%,V165001125</t>
  </si>
  <si>
    <t>165001125</t>
  </si>
  <si>
    <t>%,V165001225</t>
  </si>
  <si>
    <t>165001225</t>
  </si>
  <si>
    <t>%,V182332825</t>
  </si>
  <si>
    <t>182332825</t>
  </si>
  <si>
    <t>FERC FR Under-Recovery</t>
  </si>
  <si>
    <t>%,V1840001</t>
  </si>
  <si>
    <t>1840001</t>
  </si>
  <si>
    <t>Bldg Servcs Oper Exp-Clearing</t>
  </si>
  <si>
    <t>%,V1840006</t>
  </si>
  <si>
    <t>1840006</t>
  </si>
  <si>
    <t>Telephone Expense - Clearing</t>
  </si>
  <si>
    <t>%,V1840029</t>
  </si>
  <si>
    <t>1840029</t>
  </si>
  <si>
    <t>Transp-Assigned Vehicles</t>
  </si>
  <si>
    <t>%,V1840066</t>
  </si>
  <si>
    <t>1840066</t>
  </si>
  <si>
    <t>PPE / Safety Equipment</t>
  </si>
  <si>
    <t>%,V1850000</t>
  </si>
  <si>
    <t>1850000</t>
  </si>
  <si>
    <t>Temporary Facilities</t>
  </si>
  <si>
    <t>%,V1860006</t>
  </si>
  <si>
    <t>1860006</t>
  </si>
  <si>
    <t>Constructive Marketing Program</t>
  </si>
  <si>
    <t>%,V186008125</t>
  </si>
  <si>
    <t>186008125</t>
  </si>
  <si>
    <t>%,V1860092</t>
  </si>
  <si>
    <t>1860092</t>
  </si>
  <si>
    <t>Compatible Unit/Wrk 2k Sys Clr</t>
  </si>
  <si>
    <t>%,V2240005</t>
  </si>
  <si>
    <t>2240005</t>
  </si>
  <si>
    <t>Other Long Term Debt - Other</t>
  </si>
  <si>
    <t>%,V236000725</t>
  </si>
  <si>
    <t>236000725</t>
  </si>
  <si>
    <t>%,V236001325</t>
  </si>
  <si>
    <t>236001325</t>
  </si>
  <si>
    <t>%,V236001625</t>
  </si>
  <si>
    <t>236001625</t>
  </si>
  <si>
    <t>%,V236003325</t>
  </si>
  <si>
    <t>236003325</t>
  </si>
  <si>
    <t>%,V236003525</t>
  </si>
  <si>
    <t>236003525</t>
  </si>
  <si>
    <t>%,V242059225</t>
  </si>
  <si>
    <t>242059225</t>
  </si>
  <si>
    <t>Calendar Year 2024</t>
  </si>
  <si>
    <t>April 2025</t>
  </si>
  <si>
    <t>%,V5581300</t>
  </si>
  <si>
    <t>5581300</t>
  </si>
  <si>
    <t>%,V5582000</t>
  </si>
  <si>
    <t>5582000</t>
  </si>
  <si>
    <t>Solar Panel Gen&amp;Oth Plt Op-Mjr</t>
  </si>
  <si>
    <t>%,V9301007</t>
  </si>
  <si>
    <t>9301007</t>
  </si>
  <si>
    <t>Special Adv Space &amp; Prod Exp</t>
  </si>
  <si>
    <t>%,V5132000</t>
  </si>
  <si>
    <t>5132000</t>
  </si>
  <si>
    <t>%,V5133000</t>
  </si>
  <si>
    <t>5133000</t>
  </si>
  <si>
    <t>%,V9351000</t>
  </si>
  <si>
    <t>9351000</t>
  </si>
  <si>
    <t>%,V4030046</t>
  </si>
  <si>
    <t>4030046</t>
  </si>
  <si>
    <t>Capitalized Software Depr Exp</t>
  </si>
  <si>
    <t>%,V4030047</t>
  </si>
  <si>
    <t>4030047</t>
  </si>
  <si>
    <t>Depr Exp - Cloud Computing</t>
  </si>
  <si>
    <t>%,V408101925</t>
  </si>
  <si>
    <t>408101925</t>
  </si>
  <si>
    <t>%,V2530044</t>
  </si>
  <si>
    <t>2530044</t>
  </si>
  <si>
    <t>Neigh Help Neig-Cust Donations</t>
  </si>
  <si>
    <t>Monthly Legacy CCR-ELG Rules - ARO Depreciation and Accretion Expense</t>
  </si>
  <si>
    <t>%,V4491005</t>
  </si>
  <si>
    <t>4491005</t>
  </si>
  <si>
    <t>%,V4491006</t>
  </si>
  <si>
    <t>4491006</t>
  </si>
  <si>
    <t>%,V4491007</t>
  </si>
  <si>
    <t>4491007</t>
  </si>
  <si>
    <t>%,V5490000</t>
  </si>
  <si>
    <t>5490000</t>
  </si>
  <si>
    <t>Misc Other Pwer Generation Exp</t>
  </si>
  <si>
    <t>%,V5670001</t>
  </si>
  <si>
    <t>5670001</t>
  </si>
  <si>
    <t>%,V9301006</t>
  </si>
  <si>
    <t>9301006</t>
  </si>
  <si>
    <t>Spec Corporate Comm Info Proj</t>
  </si>
  <si>
    <t>%,V4211000</t>
  </si>
  <si>
    <t>4211000</t>
  </si>
  <si>
    <t>Gain on Dspsition of Property</t>
  </si>
  <si>
    <t>%,V1080026</t>
  </si>
  <si>
    <t>1080026</t>
  </si>
  <si>
    <t>Cloud Compute Implement Costs</t>
  </si>
  <si>
    <t>%,V1823767</t>
  </si>
  <si>
    <t>1823767</t>
  </si>
  <si>
    <t>KY 2025 Storm Deferral</t>
  </si>
  <si>
    <t>%,V1860166</t>
  </si>
  <si>
    <t>1860166</t>
  </si>
  <si>
    <t>Def Lease Assets - Non Taxable</t>
  </si>
  <si>
    <t>JE Variance</t>
  </si>
  <si>
    <t>June 2025</t>
  </si>
  <si>
    <t>Non-Tran Prov Rate Ref Whlsale</t>
  </si>
  <si>
    <t>Non-Tran Prov Rate Ref Retail</t>
  </si>
  <si>
    <t>Tran Prov Trans Ref NonAffil</t>
  </si>
  <si>
    <t>Tran Prov Trans Ref Frml Rate</t>
  </si>
  <si>
    <t>Trans Prov Trans Refunds Affil</t>
  </si>
  <si>
    <t>PROVISION RTO Tran Cost Affi</t>
  </si>
  <si>
    <t>PROVISION RTO Tran Rev Aff</t>
  </si>
  <si>
    <t>PROVISION RTO Tran Rv Frml Rts</t>
  </si>
  <si>
    <t>PROVISION RTO Tran Rev NonAff</t>
  </si>
  <si>
    <t>%,V5570025</t>
  </si>
  <si>
    <t>5570025</t>
  </si>
  <si>
    <t>MATL-SAFETY</t>
  </si>
  <si>
    <t>%,V5581000</t>
  </si>
  <si>
    <t>5581000</t>
  </si>
  <si>
    <t>PROVISION RTO Affl Tran Expnse</t>
  </si>
  <si>
    <t>%,V5775000</t>
  </si>
  <si>
    <t>5775000</t>
  </si>
  <si>
    <t>Oper Supplies and Expense NMjr</t>
  </si>
  <si>
    <t>%,V5312000</t>
  </si>
  <si>
    <t>5312000</t>
  </si>
  <si>
    <t>%,V408101425</t>
  </si>
  <si>
    <t>408101425</t>
  </si>
  <si>
    <t>Noncurrent Portion of Allowances and Environmental Credits</t>
  </si>
  <si>
    <t>Allowances and Environmental Credits (158.1, 158.2, 158.3 and 158.4)</t>
  </si>
  <si>
    <t>(Less) Noncurrent Portion of Allowances and Environmental Credits</t>
  </si>
  <si>
    <t>%,V1630109</t>
  </si>
  <si>
    <t>1630109</t>
  </si>
  <si>
    <t>Strs Exp - ACCT-COUNT-ADJ</t>
  </si>
  <si>
    <t>%,V1840057</t>
  </si>
  <si>
    <t>1840057</t>
  </si>
  <si>
    <t>Cell Phone/Pager - Clearing</t>
  </si>
  <si>
    <t>%,V236001321</t>
  </si>
  <si>
    <t>236001321</t>
  </si>
  <si>
    <t>%,V236001322</t>
  </si>
  <si>
    <t>236001322</t>
  </si>
  <si>
    <t>%,V2540125</t>
  </si>
  <si>
    <t>2540125</t>
  </si>
  <si>
    <t>July 2025</t>
  </si>
  <si>
    <t>%,V236001620</t>
  </si>
  <si>
    <t>236001620</t>
  </si>
  <si>
    <t>August 2025</t>
  </si>
  <si>
    <t>%,V4560001</t>
  </si>
  <si>
    <t>4560001</t>
  </si>
  <si>
    <t>Oth Elect Rev - Affiliated</t>
  </si>
  <si>
    <t>%,V4560041</t>
  </si>
  <si>
    <t>4560041</t>
  </si>
  <si>
    <t>Miscellaneous Revenue-NonAffil</t>
  </si>
  <si>
    <t>%,V4561075</t>
  </si>
  <si>
    <t>4561075</t>
  </si>
  <si>
    <t>PJM-Nonaff Power Factor Credit</t>
  </si>
  <si>
    <t>%,V5581601</t>
  </si>
  <si>
    <t>5581601</t>
  </si>
  <si>
    <t>Wind - Variable Production Exp</t>
  </si>
  <si>
    <t>S231357</t>
  </si>
  <si>
    <t>%,V1080000</t>
  </si>
  <si>
    <t>1080000</t>
  </si>
  <si>
    <t>Accum Prov for Deprec of Plant</t>
  </si>
  <si>
    <t>%,V1231003</t>
  </si>
  <si>
    <t>1231003</t>
  </si>
  <si>
    <t>Capital Contributions to Subs</t>
  </si>
  <si>
    <t>%,V1450000</t>
  </si>
  <si>
    <t>1450000</t>
  </si>
  <si>
    <t>Corp Borrow Prg (NR-Assoc)</t>
  </si>
  <si>
    <t>%,V1460051</t>
  </si>
  <si>
    <t>1460051</t>
  </si>
  <si>
    <t>AR Securitization Revenue</t>
  </si>
  <si>
    <t>%,V1840004</t>
  </si>
  <si>
    <t>1840004</t>
  </si>
  <si>
    <t>Undistributed Payroll-Clearing</t>
  </si>
  <si>
    <t>%,V2240502</t>
  </si>
  <si>
    <t>2240502</t>
  </si>
  <si>
    <t>Instl Purchase Contracts-Curr</t>
  </si>
  <si>
    <t>%,V2340051</t>
  </si>
  <si>
    <t>2340051</t>
  </si>
  <si>
    <t>AP Securitization Revenue</t>
  </si>
  <si>
    <t>%,V236001725</t>
  </si>
  <si>
    <t>236001725</t>
  </si>
  <si>
    <t>%,V2410002</t>
  </si>
  <si>
    <t>2410002</t>
  </si>
  <si>
    <t>State Income Tax Withheld</t>
  </si>
  <si>
    <t>%,V2410006</t>
  </si>
  <si>
    <t>2410006</t>
  </si>
  <si>
    <t>School District Tax Withheld</t>
  </si>
  <si>
    <t>%,V2420009</t>
  </si>
  <si>
    <t>2420009</t>
  </si>
  <si>
    <t>Depend Care/Flex Medical Spend</t>
  </si>
  <si>
    <t>%,V2420010</t>
  </si>
  <si>
    <t>2420010</t>
  </si>
  <si>
    <t>P/R Ded - Dependent Life Ins</t>
  </si>
  <si>
    <t>%,V2420017</t>
  </si>
  <si>
    <t>2420017</t>
  </si>
  <si>
    <t>P/R Ded - AD&amp;D and OAD&amp;D Ins</t>
  </si>
  <si>
    <t>%,V2420018</t>
  </si>
  <si>
    <t>2420018</t>
  </si>
  <si>
    <t>P/R Ded-Reg&amp;Spec Life Ins Prem</t>
  </si>
  <si>
    <t>%,V2420554</t>
  </si>
  <si>
    <t>2420554</t>
  </si>
  <si>
    <t>P/R Ded - Stock Purchase Plan</t>
  </si>
  <si>
    <t>%,V2530180</t>
  </si>
  <si>
    <t>2530180</t>
  </si>
  <si>
    <t>Deferred Equity Income</t>
  </si>
  <si>
    <t>August 18,2025</t>
  </si>
  <si>
    <t>July 31, 2025</t>
  </si>
  <si>
    <t>September 2025</t>
  </si>
  <si>
    <t>%,V1440001</t>
  </si>
  <si>
    <t>1440001</t>
  </si>
  <si>
    <t>Uncoll Accts-Elect Receivables</t>
  </si>
  <si>
    <t>%,V1630033</t>
  </si>
  <si>
    <t>1630033</t>
  </si>
  <si>
    <t>Stores Exp - All Busin Units</t>
  </si>
  <si>
    <t>%,V186000325</t>
  </si>
  <si>
    <t>186000325</t>
  </si>
  <si>
    <t>%,V1860193</t>
  </si>
  <si>
    <t>1860193</t>
  </si>
  <si>
    <t>Long Lead Time Inventory</t>
  </si>
  <si>
    <t>%,V236000825</t>
  </si>
  <si>
    <t>236000825</t>
  </si>
  <si>
    <t>%,V2543736</t>
  </si>
  <si>
    <t>2543736</t>
  </si>
  <si>
    <t>Tariff FTC - ADFIT Ben NonDr</t>
  </si>
  <si>
    <t>%,V4560180</t>
  </si>
  <si>
    <t>4560180</t>
  </si>
  <si>
    <t>Amort of Defer Equity Inc</t>
  </si>
  <si>
    <t>%,V4561027</t>
  </si>
  <si>
    <t>4561027</t>
  </si>
  <si>
    <t>PJM Transm Dist/Meter - NonAff</t>
  </si>
  <si>
    <t>%,V5550139</t>
  </si>
  <si>
    <t>5550139</t>
  </si>
  <si>
    <t>Generation Deactivation expens</t>
  </si>
  <si>
    <t>%,V9200003</t>
  </si>
  <si>
    <t>9200003</t>
  </si>
  <si>
    <t>Admin &amp; Gen Salaries Trnsfr</t>
  </si>
  <si>
    <t>%,V9210006</t>
  </si>
  <si>
    <t>9210006</t>
  </si>
  <si>
    <t>O&amp;M Reconciliation</t>
  </si>
  <si>
    <t>%,V4073036</t>
  </si>
  <si>
    <t>4073036</t>
  </si>
  <si>
    <t>Reg Debit - ADFIT Ben NonDR</t>
  </si>
  <si>
    <t>%,V4210099</t>
  </si>
  <si>
    <t>4210099</t>
  </si>
  <si>
    <t>%,V408200525</t>
  </si>
  <si>
    <t>408200525</t>
  </si>
  <si>
    <t>September 19,2025</t>
  </si>
  <si>
    <t>August 31, 2025</t>
  </si>
  <si>
    <t>October 2025</t>
  </si>
  <si>
    <t>%,V1630163</t>
  </si>
  <si>
    <t>1630163</t>
  </si>
  <si>
    <t>Maximo Invoice Variance Acct</t>
  </si>
  <si>
    <t>%,V1840023</t>
  </si>
  <si>
    <t>1840023</t>
  </si>
  <si>
    <t>Factored Cust Accts Rec-Affil</t>
  </si>
  <si>
    <t>%,V2543793</t>
  </si>
  <si>
    <t>2543793</t>
  </si>
  <si>
    <t>Securitized Bond Deferral</t>
  </si>
  <si>
    <t>2025-08-31</t>
  </si>
  <si>
    <t>%,V5000003</t>
  </si>
  <si>
    <t>5000003</t>
  </si>
  <si>
    <t>Cnstr Srchrge Op Sup &amp; Eng Exp</t>
  </si>
  <si>
    <t>%,V9120001</t>
  </si>
  <si>
    <t>9120001</t>
  </si>
  <si>
    <t>Demo &amp; Selling Exp - Res</t>
  </si>
  <si>
    <t>%,V9210036</t>
  </si>
  <si>
    <t>9210036</t>
  </si>
  <si>
    <t>SAFETY TRAINING</t>
  </si>
  <si>
    <t>%,V4073037</t>
  </si>
  <si>
    <t>4073037</t>
  </si>
  <si>
    <t>Reg Debit - ADFIT Ben Decom Ri</t>
  </si>
  <si>
    <t>%,V4190001</t>
  </si>
  <si>
    <t>4190001</t>
  </si>
  <si>
    <t>Interest Inc - Assoc Non CBP</t>
  </si>
  <si>
    <t>%,V4210001</t>
  </si>
  <si>
    <t>4210001</t>
  </si>
  <si>
    <t>Misc Non-Operating Inc-Assoc</t>
  </si>
  <si>
    <t>As of: Aug 2025</t>
  </si>
  <si>
    <t>Run Date: 09/09/2025  05:35 AM</t>
  </si>
  <si>
    <t>00:04:34</t>
  </si>
  <si>
    <t>Run Date: 09/11/2025  05:36 AM</t>
  </si>
  <si>
    <t>Does Not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</si>
</sst>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#,##0.0000_);\(#,##0.0000\)"/>
    <numFmt numFmtId="166" formatCode="0.0000%"/>
    <numFmt numFmtId="167" formatCode="0.000%"/>
    <numFmt numFmtId="168" formatCode="#,##0.00000_);\(#,##0.00000\)"/>
    <numFmt numFmtId="169" formatCode="&quot;$&quot;#,##0"/>
    <numFmt numFmtId="170" formatCode="0.0000"/>
    <numFmt numFmtId="171" formatCode="_(* #,##0_);_(* \(#,##0\);_(* &quot;-&quot;??_);_(@_)"/>
    <numFmt numFmtId="172" formatCode="0_);\(0\)"/>
    <numFmt numFmtId="173" formatCode="_(&quot;$&quot;* #,##0_);_(&quot;$&quot;* \(#,##0\);_(&quot;$&quot;* &quot;-&quot;??_);_(@_)"/>
    <numFmt numFmtId="174" formatCode="&quot;$&quot;#,##0.00"/>
    <numFmt numFmtId="175" formatCode="[$-409]mmmm\ d\,\ yyyy;@"/>
    <numFmt numFmtId="176" formatCode="0.00000"/>
    <numFmt numFmtId="177" formatCode="0.000"/>
    <numFmt numFmtId="178" formatCode="0.000000"/>
    <numFmt numFmtId="179" formatCode="_(* #,##0.0000_);_(* \(#,##0.0000\);_(* &quot;-&quot;??_);_(@_)"/>
    <numFmt numFmtId="180" formatCode="0.00000_);[Red]\(0.00000\)"/>
    <numFmt numFmtId="181" formatCode="[$-409]mmmm\-yy;@"/>
    <numFmt numFmtId="182" formatCode="0.000000_);[Red]\(0.000000\)"/>
    <numFmt numFmtId="183" formatCode="0.00_);[Red]\(0.00\)"/>
    <numFmt numFmtId="184" formatCode="_-* #,##0.00\ _€_-;\-* #,##0.00\ _€_-;_-* &quot;-&quot;??\ _€_-;_-@_-"/>
    <numFmt numFmtId="185" formatCode="#,##0;\(#,##0\);0"/>
    <numFmt numFmtId="186" formatCode="0.0%;[Red]\(0.0\)%"/>
    <numFmt numFmtId="187" formatCode="&quot;ID: &quot;\ #,##0"/>
    <numFmt numFmtId="188" formatCode="0.00%_);[Red]\(0.00%\)"/>
    <numFmt numFmtId="189" formatCode="mmmm\ d\,\ yyyy"/>
    <numFmt numFmtId="190" formatCode="mmmm\,\ yyyy"/>
  </numFmts>
  <fonts count="11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b/>
      <sz val="10"/>
      <name val="MS Sans Serif"/>
      <family val="2"/>
    </font>
    <font>
      <sz val="10"/>
      <name val="MS Sans Serif"/>
      <family val="2"/>
    </font>
    <font>
      <sz val="12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i/>
      <sz val="9"/>
      <name val="Times New Roman"/>
      <family val="1"/>
    </font>
    <font>
      <sz val="11"/>
      <color indexed="8"/>
      <name val="Calibri"/>
      <family val="2"/>
    </font>
    <font>
      <sz val="10"/>
      <color indexed="64"/>
      <name val="Arial"/>
      <family val="2"/>
    </font>
    <font>
      <b/>
      <sz val="10"/>
      <color indexed="64"/>
      <name val="Arial"/>
      <family val="2"/>
    </font>
    <font>
      <sz val="10"/>
      <color indexed="64"/>
      <name val="Arial"/>
      <family val="2"/>
    </font>
    <font>
      <b/>
      <sz val="10"/>
      <color indexed="64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color indexed="64"/>
      <name val="Arial"/>
      <family val="2"/>
    </font>
    <font>
      <b/>
      <sz val="10"/>
      <color indexed="64"/>
      <name val="Arial"/>
      <family val="2"/>
    </font>
    <font>
      <sz val="10"/>
      <color indexed="64"/>
      <name val="Arial"/>
      <family val="2"/>
    </font>
    <font>
      <b/>
      <sz val="10"/>
      <color indexed="64"/>
      <name val="Arial"/>
      <family val="2"/>
    </font>
    <font>
      <sz val="10"/>
      <color indexed="64"/>
      <name val="Arial"/>
      <family val="2"/>
    </font>
    <font>
      <b/>
      <sz val="10"/>
      <color indexed="64"/>
      <name val="Arial"/>
      <family val="2"/>
    </font>
    <font>
      <b/>
      <sz val="10"/>
      <name val="MS Sans Serif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MS Sans Serif"/>
      <family val="2"/>
    </font>
    <font>
      <sz val="10"/>
      <color indexed="64"/>
      <name val="Arial"/>
      <family val="2"/>
    </font>
    <font>
      <b/>
      <sz val="10"/>
      <color indexed="64"/>
      <name val="Arial"/>
      <family val="2"/>
    </font>
    <font>
      <b/>
      <sz val="10"/>
      <name val="Arial Unicode MS"/>
      <family val="2"/>
    </font>
    <font>
      <sz val="10"/>
      <name val="Arial Unicode MS"/>
      <family val="2"/>
    </font>
    <font>
      <sz val="10"/>
      <name val="Arial"/>
      <family val="2"/>
    </font>
    <font>
      <sz val="10"/>
      <name val="Arial Unicode MS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Arial"/>
      <family val="2"/>
    </font>
    <font>
      <sz val="10"/>
      <name val="Arial Unicode MS"/>
    </font>
    <font>
      <sz val="10"/>
      <name val="Arial"/>
      <family val="2"/>
    </font>
    <font>
      <sz val="9"/>
      <name val="Segoe UI"/>
      <family val="2"/>
    </font>
    <font>
      <b/>
      <sz val="10"/>
      <name val="MS Sans Serif"/>
    </font>
    <font>
      <sz val="10"/>
      <name val="MS Sans Serif"/>
    </font>
    <font>
      <sz val="11"/>
      <color theme="1"/>
      <name val="Calibri"/>
      <family val="2"/>
      <scheme val="minor"/>
    </font>
    <font>
      <sz val="9"/>
      <color theme="1"/>
      <name val="Segoe UI"/>
      <family val="2"/>
      <charset val="1"/>
    </font>
    <font>
      <sz val="10"/>
      <color theme="1"/>
      <name val="Tahoma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FF"/>
      <name val="Times New Roman"/>
      <family val="1"/>
    </font>
    <font>
      <b/>
      <sz val="10"/>
      <color indexed="12"/>
      <name val="Times New Roman"/>
      <family val="1"/>
    </font>
    <font>
      <sz val="10"/>
      <color indexed="12"/>
      <name val="Times New Roman"/>
      <family val="1"/>
    </font>
    <font>
      <u/>
      <sz val="10"/>
      <name val="Times New Roman"/>
      <family val="1"/>
    </font>
    <font>
      <sz val="10"/>
      <color indexed="8"/>
      <name val="Times New Roman"/>
      <family val="1"/>
    </font>
    <font>
      <b/>
      <sz val="10"/>
      <color rgb="FFFF0000"/>
      <name val="Times New Roman"/>
      <family val="1"/>
    </font>
    <font>
      <sz val="10"/>
      <color theme="1"/>
      <name val="Times New Roman"/>
      <family val="1"/>
    </font>
    <font>
      <b/>
      <sz val="10"/>
      <color indexed="8"/>
      <name val="Times New Roman"/>
      <family val="1"/>
    </font>
    <font>
      <sz val="10"/>
      <color indexed="64"/>
      <name val="Times New Roman"/>
      <family val="1"/>
    </font>
    <font>
      <i/>
      <sz val="10"/>
      <name val="Times New Roman"/>
      <family val="1"/>
    </font>
    <font>
      <b/>
      <sz val="10"/>
      <color indexed="10"/>
      <name val="Times New Roman"/>
      <family val="1"/>
    </font>
    <font>
      <sz val="10"/>
      <color indexed="10"/>
      <name val="Times New Roman"/>
      <family val="1"/>
    </font>
    <font>
      <b/>
      <u/>
      <sz val="10"/>
      <name val="Times New Roman"/>
      <family val="1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0"/>
      <color indexed="9"/>
      <name val="Arial"/>
      <family val="2"/>
    </font>
    <font>
      <b/>
      <u/>
      <sz val="10"/>
      <color indexed="9"/>
      <name val="Arial"/>
      <family val="2"/>
    </font>
    <font>
      <u/>
      <sz val="10"/>
      <color indexed="8"/>
      <name val="Arial"/>
      <family val="2"/>
    </font>
    <font>
      <b/>
      <sz val="10"/>
      <color indexed="33"/>
      <name val="Arial"/>
      <family val="2"/>
    </font>
    <font>
      <sz val="10"/>
      <color indexed="14"/>
      <name val="Arial"/>
      <family val="2"/>
    </font>
    <font>
      <u/>
      <sz val="10"/>
      <name val="Arial"/>
      <family val="2"/>
    </font>
    <font>
      <b/>
      <sz val="10"/>
      <color theme="0"/>
      <name val="Arial"/>
      <family val="2"/>
    </font>
    <font>
      <sz val="10"/>
      <color indexed="9"/>
      <name val="Arial"/>
      <family val="2"/>
    </font>
    <font>
      <sz val="12"/>
      <color theme="0"/>
      <name val="Arial"/>
      <family val="2"/>
    </font>
    <font>
      <sz val="10"/>
      <color theme="0"/>
      <name val="Arial"/>
      <family val="2"/>
    </font>
    <font>
      <sz val="10"/>
      <color theme="0" tint="-0.499984740745262"/>
      <name val="Arial"/>
      <family val="2"/>
    </font>
    <font>
      <sz val="8"/>
      <color theme="0"/>
      <name val="Arial"/>
      <family val="2"/>
    </font>
    <font>
      <sz val="11"/>
      <color theme="1"/>
      <name val="Times New Roman"/>
      <family val="1"/>
    </font>
    <font>
      <b/>
      <sz val="12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b/>
      <i/>
      <sz val="10"/>
      <name val="Times New Roman"/>
      <family val="1"/>
    </font>
    <font>
      <sz val="10"/>
      <name val="Arial"/>
      <family val="2"/>
    </font>
    <font>
      <b/>
      <sz val="10"/>
      <name val="Arial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indexed="8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B8E3FE"/>
        <bgColor indexed="64"/>
      </patternFill>
    </fill>
    <fill>
      <patternFill patternType="lightUp"/>
    </fill>
    <fill>
      <patternFill patternType="solid">
        <fgColor rgb="FFCCFFFF"/>
        <bgColor indexed="64"/>
      </patternFill>
    </fill>
  </fills>
  <borders count="7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double">
        <color indexed="64"/>
      </left>
      <right style="double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double">
        <color indexed="64"/>
      </left>
      <right/>
      <top/>
      <bottom style="thick">
        <color indexed="64"/>
      </bottom>
      <diagonal/>
    </border>
    <border>
      <left/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960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40" fillId="12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13" borderId="0" applyNumberFormat="0" applyBorder="0" applyAlignment="0" applyProtection="0"/>
    <xf numFmtId="0" fontId="40" fillId="14" borderId="0" applyNumberFormat="0" applyBorder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18" borderId="0" applyNumberFormat="0" applyBorder="0" applyAlignment="0" applyProtection="0"/>
    <xf numFmtId="0" fontId="40" fillId="13" borderId="0" applyNumberFormat="0" applyBorder="0" applyAlignment="0" applyProtection="0"/>
    <xf numFmtId="0" fontId="40" fillId="14" borderId="0" applyNumberFormat="0" applyBorder="0" applyAlignment="0" applyProtection="0"/>
    <xf numFmtId="0" fontId="40" fillId="19" borderId="0" applyNumberFormat="0" applyBorder="0" applyAlignment="0" applyProtection="0"/>
    <xf numFmtId="0" fontId="41" fillId="3" borderId="0" applyNumberFormat="0" applyBorder="0" applyAlignment="0" applyProtection="0"/>
    <xf numFmtId="0" fontId="42" fillId="20" borderId="1" applyNumberFormat="0" applyAlignment="0" applyProtection="0"/>
    <xf numFmtId="0" fontId="43" fillId="21" borderId="2" applyNumberFormat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6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16" fillId="0" borderId="0" applyFont="0" applyFill="0" applyBorder="0" applyAlignment="0" applyProtection="0"/>
    <xf numFmtId="184" fontId="6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68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6" fillId="0" borderId="0" applyFont="0" applyFill="0" applyBorder="0" applyAlignment="0" applyProtection="0"/>
    <xf numFmtId="44" fontId="68" fillId="0" borderId="0" applyFont="0" applyFill="0" applyBorder="0" applyAlignment="0" applyProtection="0"/>
    <xf numFmtId="44" fontId="68" fillId="0" borderId="0" applyFont="0" applyFill="0" applyBorder="0" applyAlignment="0" applyProtection="0"/>
    <xf numFmtId="44" fontId="68" fillId="0" borderId="0" applyFont="0" applyFill="0" applyBorder="0" applyAlignment="0" applyProtection="0"/>
    <xf numFmtId="44" fontId="68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7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4" borderId="0" applyNumberFormat="0" applyBorder="0" applyAlignment="0" applyProtection="0"/>
    <xf numFmtId="0" fontId="46" fillId="0" borderId="3" applyNumberFormat="0" applyFill="0" applyAlignment="0" applyProtection="0"/>
    <xf numFmtId="0" fontId="47" fillId="0" borderId="4" applyNumberFormat="0" applyFill="0" applyAlignment="0" applyProtection="0"/>
    <xf numFmtId="0" fontId="48" fillId="0" borderId="5" applyNumberFormat="0" applyFill="0" applyAlignment="0" applyProtection="0"/>
    <xf numFmtId="0" fontId="48" fillId="0" borderId="0" applyNumberFormat="0" applyFill="0" applyBorder="0" applyAlignment="0" applyProtection="0"/>
    <xf numFmtId="0" fontId="49" fillId="7" borderId="1" applyNumberFormat="0" applyAlignment="0" applyProtection="0"/>
    <xf numFmtId="0" fontId="50" fillId="0" borderId="6" applyNumberFormat="0" applyFill="0" applyAlignment="0" applyProtection="0"/>
    <xf numFmtId="0" fontId="51" fillId="22" borderId="0" applyNumberFormat="0" applyBorder="0" applyAlignment="0" applyProtection="0"/>
    <xf numFmtId="0" fontId="26" fillId="0" borderId="0"/>
    <xf numFmtId="0" fontId="17" fillId="0" borderId="0"/>
    <xf numFmtId="0" fontId="5" fillId="0" borderId="0"/>
    <xf numFmtId="0" fontId="28" fillId="0" borderId="0"/>
    <xf numFmtId="0" fontId="17" fillId="0" borderId="0"/>
    <xf numFmtId="0" fontId="69" fillId="0" borderId="0"/>
    <xf numFmtId="0" fontId="5" fillId="0" borderId="0"/>
    <xf numFmtId="0" fontId="31" fillId="0" borderId="0"/>
    <xf numFmtId="0" fontId="10" fillId="0" borderId="0"/>
    <xf numFmtId="0" fontId="67" fillId="0" borderId="0"/>
    <xf numFmtId="0" fontId="5" fillId="0" borderId="0"/>
    <xf numFmtId="0" fontId="33" fillId="0" borderId="0"/>
    <xf numFmtId="0" fontId="10" fillId="0" borderId="0"/>
    <xf numFmtId="0" fontId="68" fillId="0" borderId="0"/>
    <xf numFmtId="0" fontId="34" fillId="0" borderId="0"/>
    <xf numFmtId="0" fontId="17" fillId="0" borderId="0"/>
    <xf numFmtId="0" fontId="70" fillId="0" borderId="0"/>
    <xf numFmtId="0" fontId="39" fillId="0" borderId="0"/>
    <xf numFmtId="0" fontId="37" fillId="0" borderId="0"/>
    <xf numFmtId="0" fontId="68" fillId="0" borderId="0"/>
    <xf numFmtId="0" fontId="5" fillId="0" borderId="0"/>
    <xf numFmtId="0" fontId="17" fillId="0" borderId="0"/>
    <xf numFmtId="0" fontId="5" fillId="0" borderId="0"/>
    <xf numFmtId="0" fontId="37" fillId="0" borderId="0"/>
    <xf numFmtId="0" fontId="58" fillId="0" borderId="0"/>
    <xf numFmtId="0" fontId="6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5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7" fillId="0" borderId="0"/>
    <xf numFmtId="0" fontId="5" fillId="0" borderId="0"/>
    <xf numFmtId="0" fontId="37" fillId="0" borderId="0"/>
    <xf numFmtId="0" fontId="63" fillId="0" borderId="0"/>
    <xf numFmtId="0" fontId="71" fillId="0" borderId="0"/>
    <xf numFmtId="0" fontId="70" fillId="0" borderId="0"/>
    <xf numFmtId="0" fontId="5" fillId="0" borderId="0"/>
    <xf numFmtId="0" fontId="5" fillId="0" borderId="0"/>
    <xf numFmtId="0" fontId="17" fillId="0" borderId="0"/>
    <xf numFmtId="0" fontId="17" fillId="0" borderId="0"/>
    <xf numFmtId="0" fontId="5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37" fillId="0" borderId="0"/>
    <xf numFmtId="0" fontId="68" fillId="0" borderId="0"/>
    <xf numFmtId="0" fontId="10" fillId="0" borderId="0"/>
    <xf numFmtId="0" fontId="72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72" fillId="0" borderId="0"/>
    <xf numFmtId="0" fontId="17" fillId="0" borderId="0"/>
    <xf numFmtId="0" fontId="68" fillId="0" borderId="0"/>
    <xf numFmtId="0" fontId="17" fillId="0" borderId="0"/>
    <xf numFmtId="0" fontId="68" fillId="0" borderId="0"/>
    <xf numFmtId="0" fontId="68" fillId="0" borderId="0"/>
    <xf numFmtId="0" fontId="17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10" fillId="0" borderId="0"/>
    <xf numFmtId="0" fontId="65" fillId="0" borderId="0"/>
    <xf numFmtId="0" fontId="19" fillId="0" borderId="0"/>
    <xf numFmtId="0" fontId="17" fillId="0" borderId="0"/>
    <xf numFmtId="0" fontId="65" fillId="0" borderId="0"/>
    <xf numFmtId="0" fontId="2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" fillId="0" borderId="0"/>
    <xf numFmtId="0" fontId="5" fillId="0" borderId="0"/>
    <xf numFmtId="0" fontId="65" fillId="0" borderId="0"/>
    <xf numFmtId="0" fontId="5" fillId="0" borderId="0"/>
    <xf numFmtId="0" fontId="65" fillId="0" borderId="0"/>
    <xf numFmtId="0" fontId="5" fillId="0" borderId="0"/>
    <xf numFmtId="0" fontId="5" fillId="0" borderId="0"/>
    <xf numFmtId="0" fontId="68" fillId="0" borderId="0"/>
    <xf numFmtId="0" fontId="5" fillId="23" borderId="7" applyNumberFormat="0" applyFont="0" applyAlignment="0" applyProtection="0"/>
    <xf numFmtId="0" fontId="52" fillId="20" borderId="8" applyNumberFormat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0" fillId="0" borderId="0" applyNumberFormat="0" applyFont="0" applyFill="0" applyBorder="0" applyAlignment="0" applyProtection="0">
      <alignment horizontal="left"/>
    </xf>
    <xf numFmtId="0" fontId="58" fillId="0" borderId="0" applyNumberFormat="0" applyFont="0" applyFill="0" applyBorder="0" applyAlignment="0" applyProtection="0">
      <alignment horizontal="left"/>
    </xf>
    <xf numFmtId="0" fontId="60" fillId="0" borderId="0" applyNumberFormat="0" applyFont="0" applyFill="0" applyBorder="0" applyAlignment="0" applyProtection="0">
      <alignment horizontal="left"/>
    </xf>
    <xf numFmtId="0" fontId="10" fillId="0" borderId="0" applyNumberFormat="0" applyFont="0" applyFill="0" applyBorder="0" applyAlignment="0" applyProtection="0">
      <alignment horizontal="left"/>
    </xf>
    <xf numFmtId="0" fontId="10" fillId="0" borderId="0" applyNumberFormat="0" applyFont="0" applyFill="0" applyBorder="0" applyAlignment="0" applyProtection="0">
      <alignment horizontal="left"/>
    </xf>
    <xf numFmtId="0" fontId="67" fillId="0" borderId="0" applyNumberFormat="0" applyFont="0" applyFill="0" applyBorder="0" applyAlignment="0" applyProtection="0">
      <alignment horizontal="left"/>
    </xf>
    <xf numFmtId="0" fontId="10" fillId="0" borderId="0" applyNumberFormat="0" applyFont="0" applyFill="0" applyBorder="0" applyAlignment="0" applyProtection="0">
      <alignment horizontal="left"/>
    </xf>
    <xf numFmtId="0" fontId="10" fillId="0" borderId="0" applyNumberFormat="0" applyFont="0" applyFill="0" applyBorder="0" applyAlignment="0" applyProtection="0">
      <alignment horizontal="left"/>
    </xf>
    <xf numFmtId="0" fontId="10" fillId="0" borderId="0" applyNumberFormat="0" applyFont="0" applyFill="0" applyBorder="0" applyAlignment="0" applyProtection="0">
      <alignment horizontal="left"/>
    </xf>
    <xf numFmtId="0" fontId="10" fillId="0" borderId="0" applyNumberFormat="0" applyFont="0" applyFill="0" applyBorder="0" applyAlignment="0" applyProtection="0">
      <alignment horizontal="left"/>
    </xf>
    <xf numFmtId="0" fontId="10" fillId="0" borderId="0" applyNumberFormat="0" applyFont="0" applyFill="0" applyBorder="0" applyAlignment="0" applyProtection="0">
      <alignment horizontal="left"/>
    </xf>
    <xf numFmtId="0" fontId="10" fillId="0" borderId="0" applyNumberFormat="0" applyFont="0" applyFill="0" applyBorder="0" applyAlignment="0" applyProtection="0">
      <alignment horizontal="left"/>
    </xf>
    <xf numFmtId="0" fontId="10" fillId="0" borderId="0" applyNumberFormat="0" applyFont="0" applyFill="0" applyBorder="0" applyAlignment="0" applyProtection="0">
      <alignment horizontal="left"/>
    </xf>
    <xf numFmtId="0" fontId="22" fillId="0" borderId="0" applyNumberFormat="0" applyFont="0" applyFill="0" applyBorder="0" applyAlignment="0" applyProtection="0">
      <alignment horizontal="left"/>
    </xf>
    <xf numFmtId="0" fontId="10" fillId="0" borderId="0" applyNumberFormat="0" applyFont="0" applyFill="0" applyBorder="0" applyAlignment="0" applyProtection="0">
      <alignment horizontal="left"/>
    </xf>
    <xf numFmtId="0" fontId="10" fillId="0" borderId="0" applyNumberFormat="0" applyFont="0" applyFill="0" applyBorder="0" applyAlignment="0" applyProtection="0">
      <alignment horizontal="left"/>
    </xf>
    <xf numFmtId="0" fontId="10" fillId="0" borderId="0" applyNumberFormat="0" applyFont="0" applyFill="0" applyBorder="0" applyAlignment="0" applyProtection="0">
      <alignment horizontal="left"/>
    </xf>
    <xf numFmtId="0" fontId="22" fillId="0" borderId="0" applyNumberFormat="0" applyFont="0" applyFill="0" applyBorder="0" applyAlignment="0" applyProtection="0">
      <alignment horizontal="left"/>
    </xf>
    <xf numFmtId="0" fontId="10" fillId="0" borderId="0" applyNumberFormat="0" applyFont="0" applyFill="0" applyBorder="0" applyAlignment="0" applyProtection="0">
      <alignment horizontal="left"/>
    </xf>
    <xf numFmtId="0" fontId="10" fillId="0" borderId="0" applyNumberFormat="0" applyFont="0" applyFill="0" applyBorder="0" applyAlignment="0" applyProtection="0">
      <alignment horizontal="left"/>
    </xf>
    <xf numFmtId="0" fontId="31" fillId="0" borderId="0" applyNumberFormat="0" applyFont="0" applyFill="0" applyBorder="0" applyAlignment="0" applyProtection="0">
      <alignment horizontal="left"/>
    </xf>
    <xf numFmtId="0" fontId="10" fillId="0" borderId="0" applyNumberFormat="0" applyFont="0" applyFill="0" applyBorder="0" applyAlignment="0" applyProtection="0">
      <alignment horizontal="left"/>
    </xf>
    <xf numFmtId="0" fontId="33" fillId="0" borderId="0" applyNumberFormat="0" applyFont="0" applyFill="0" applyBorder="0" applyAlignment="0" applyProtection="0">
      <alignment horizontal="left"/>
    </xf>
    <xf numFmtId="0" fontId="10" fillId="0" borderId="0" applyNumberFormat="0" applyFont="0" applyFill="0" applyBorder="0" applyAlignment="0" applyProtection="0">
      <alignment horizontal="left"/>
    </xf>
    <xf numFmtId="15" fontId="10" fillId="0" borderId="0" applyFont="0" applyFill="0" applyBorder="0" applyAlignment="0" applyProtection="0"/>
    <xf numFmtId="15" fontId="67" fillId="0" borderId="0" applyFont="0" applyFill="0" applyBorder="0" applyAlignment="0" applyProtection="0"/>
    <xf numFmtId="15" fontId="10" fillId="0" borderId="0" applyFont="0" applyFill="0" applyBorder="0" applyAlignment="0" applyProtection="0"/>
    <xf numFmtId="15" fontId="10" fillId="0" borderId="0" applyFont="0" applyFill="0" applyBorder="0" applyAlignment="0" applyProtection="0"/>
    <xf numFmtId="15" fontId="10" fillId="0" borderId="0" applyFont="0" applyFill="0" applyBorder="0" applyAlignment="0" applyProtection="0"/>
    <xf numFmtId="15" fontId="10" fillId="0" borderId="0" applyFont="0" applyFill="0" applyBorder="0" applyAlignment="0" applyProtection="0"/>
    <xf numFmtId="15" fontId="10" fillId="0" borderId="0" applyFont="0" applyFill="0" applyBorder="0" applyAlignment="0" applyProtection="0"/>
    <xf numFmtId="15" fontId="10" fillId="0" borderId="0" applyFont="0" applyFill="0" applyBorder="0" applyAlignment="0" applyProtection="0"/>
    <xf numFmtId="15" fontId="10" fillId="0" borderId="0" applyFont="0" applyFill="0" applyBorder="0" applyAlignment="0" applyProtection="0"/>
    <xf numFmtId="15" fontId="22" fillId="0" borderId="0" applyFont="0" applyFill="0" applyBorder="0" applyAlignment="0" applyProtection="0"/>
    <xf numFmtId="15" fontId="10" fillId="0" borderId="0" applyFont="0" applyFill="0" applyBorder="0" applyAlignment="0" applyProtection="0"/>
    <xf numFmtId="15" fontId="10" fillId="0" borderId="0" applyFont="0" applyFill="0" applyBorder="0" applyAlignment="0" applyProtection="0"/>
    <xf numFmtId="15" fontId="10" fillId="0" borderId="0" applyFont="0" applyFill="0" applyBorder="0" applyAlignment="0" applyProtection="0"/>
    <xf numFmtId="15" fontId="22" fillId="0" borderId="0" applyFont="0" applyFill="0" applyBorder="0" applyAlignment="0" applyProtection="0"/>
    <xf numFmtId="15" fontId="10" fillId="0" borderId="0" applyFont="0" applyFill="0" applyBorder="0" applyAlignment="0" applyProtection="0"/>
    <xf numFmtId="15" fontId="10" fillId="0" borderId="0" applyFont="0" applyFill="0" applyBorder="0" applyAlignment="0" applyProtection="0"/>
    <xf numFmtId="15" fontId="33" fillId="0" borderId="0" applyFont="0" applyFill="0" applyBorder="0" applyAlignment="0" applyProtection="0"/>
    <xf numFmtId="15" fontId="10" fillId="0" borderId="0" applyFont="0" applyFill="0" applyBorder="0" applyAlignment="0" applyProtection="0"/>
    <xf numFmtId="15" fontId="58" fillId="0" borderId="0" applyFont="0" applyFill="0" applyBorder="0" applyAlignment="0" applyProtection="0"/>
    <xf numFmtId="15" fontId="60" fillId="0" borderId="0" applyFont="0" applyFill="0" applyBorder="0" applyAlignment="0" applyProtection="0"/>
    <xf numFmtId="15" fontId="10" fillId="0" borderId="0" applyFont="0" applyFill="0" applyBorder="0" applyAlignment="0" applyProtection="0"/>
    <xf numFmtId="15" fontId="10" fillId="0" borderId="0" applyFont="0" applyFill="0" applyBorder="0" applyAlignment="0" applyProtection="0"/>
    <xf numFmtId="4" fontId="10" fillId="0" borderId="0" applyFont="0" applyFill="0" applyBorder="0" applyAlignment="0" applyProtection="0"/>
    <xf numFmtId="4" fontId="58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10" fillId="0" borderId="0" applyFont="0" applyFill="0" applyBorder="0" applyAlignment="0" applyProtection="0"/>
    <xf numFmtId="4" fontId="10" fillId="0" borderId="0" applyFont="0" applyFill="0" applyBorder="0" applyAlignment="0" applyProtection="0"/>
    <xf numFmtId="4" fontId="67" fillId="0" borderId="0" applyFont="0" applyFill="0" applyBorder="0" applyAlignment="0" applyProtection="0"/>
    <xf numFmtId="4" fontId="10" fillId="0" borderId="0" applyFont="0" applyFill="0" applyBorder="0" applyAlignment="0" applyProtection="0"/>
    <xf numFmtId="4" fontId="10" fillId="0" borderId="0" applyFont="0" applyFill="0" applyBorder="0" applyAlignment="0" applyProtection="0"/>
    <xf numFmtId="4" fontId="10" fillId="0" borderId="0" applyFont="0" applyFill="0" applyBorder="0" applyAlignment="0" applyProtection="0"/>
    <xf numFmtId="4" fontId="10" fillId="0" borderId="0" applyFont="0" applyFill="0" applyBorder="0" applyAlignment="0" applyProtection="0"/>
    <xf numFmtId="4" fontId="10" fillId="0" borderId="0" applyFont="0" applyFill="0" applyBorder="0" applyAlignment="0" applyProtection="0"/>
    <xf numFmtId="4" fontId="10" fillId="0" borderId="0" applyFont="0" applyFill="0" applyBorder="0" applyAlignment="0" applyProtection="0"/>
    <xf numFmtId="4" fontId="10" fillId="0" borderId="0" applyFont="0" applyFill="0" applyBorder="0" applyAlignment="0" applyProtection="0"/>
    <xf numFmtId="4" fontId="22" fillId="0" borderId="0" applyFont="0" applyFill="0" applyBorder="0" applyAlignment="0" applyProtection="0"/>
    <xf numFmtId="4" fontId="10" fillId="0" borderId="0" applyFont="0" applyFill="0" applyBorder="0" applyAlignment="0" applyProtection="0"/>
    <xf numFmtId="4" fontId="10" fillId="0" borderId="0" applyFont="0" applyFill="0" applyBorder="0" applyAlignment="0" applyProtection="0"/>
    <xf numFmtId="4" fontId="10" fillId="0" borderId="0" applyFont="0" applyFill="0" applyBorder="0" applyAlignment="0" applyProtection="0"/>
    <xf numFmtId="4" fontId="22" fillId="0" borderId="0" applyFont="0" applyFill="0" applyBorder="0" applyAlignment="0" applyProtection="0"/>
    <xf numFmtId="4" fontId="10" fillId="0" borderId="0" applyFont="0" applyFill="0" applyBorder="0" applyAlignment="0" applyProtection="0"/>
    <xf numFmtId="4" fontId="10" fillId="0" borderId="0" applyFont="0" applyFill="0" applyBorder="0" applyAlignment="0" applyProtection="0"/>
    <xf numFmtId="4" fontId="31" fillId="0" borderId="0" applyFont="0" applyFill="0" applyBorder="0" applyAlignment="0" applyProtection="0"/>
    <xf numFmtId="4" fontId="10" fillId="0" borderId="0" applyFont="0" applyFill="0" applyBorder="0" applyAlignment="0" applyProtection="0"/>
    <xf numFmtId="4" fontId="33" fillId="0" borderId="0" applyFont="0" applyFill="0" applyBorder="0" applyAlignment="0" applyProtection="0"/>
    <xf numFmtId="4" fontId="10" fillId="0" borderId="0" applyFont="0" applyFill="0" applyBorder="0" applyAlignment="0" applyProtection="0"/>
    <xf numFmtId="0" fontId="9" fillId="0" borderId="9">
      <alignment horizontal="center"/>
    </xf>
    <xf numFmtId="0" fontId="9" fillId="0" borderId="9">
      <alignment horizontal="center"/>
    </xf>
    <xf numFmtId="0" fontId="9" fillId="0" borderId="9">
      <alignment horizontal="center"/>
    </xf>
    <xf numFmtId="0" fontId="9" fillId="0" borderId="9">
      <alignment horizontal="center"/>
    </xf>
    <xf numFmtId="0" fontId="23" fillId="0" borderId="9">
      <alignment horizontal="center"/>
    </xf>
    <xf numFmtId="0" fontId="9" fillId="0" borderId="9">
      <alignment horizontal="center"/>
    </xf>
    <xf numFmtId="0" fontId="23" fillId="0" borderId="9">
      <alignment horizontal="center"/>
    </xf>
    <xf numFmtId="0" fontId="9" fillId="0" borderId="9">
      <alignment horizontal="center"/>
    </xf>
    <xf numFmtId="0" fontId="9" fillId="0" borderId="9">
      <alignment horizontal="center"/>
    </xf>
    <xf numFmtId="0" fontId="9" fillId="0" borderId="9">
      <alignment horizontal="center"/>
    </xf>
    <xf numFmtId="0" fontId="30" fillId="0" borderId="9">
      <alignment horizontal="center"/>
    </xf>
    <xf numFmtId="0" fontId="9" fillId="0" borderId="9">
      <alignment horizontal="center"/>
    </xf>
    <xf numFmtId="0" fontId="32" fillId="0" borderId="9">
      <alignment horizontal="center"/>
    </xf>
    <xf numFmtId="0" fontId="9" fillId="0" borderId="9">
      <alignment horizontal="center"/>
    </xf>
    <xf numFmtId="0" fontId="59" fillId="0" borderId="9">
      <alignment horizontal="center"/>
    </xf>
    <xf numFmtId="0" fontId="61" fillId="0" borderId="9">
      <alignment horizontal="center"/>
    </xf>
    <xf numFmtId="0" fontId="9" fillId="0" borderId="9">
      <alignment horizontal="center"/>
    </xf>
    <xf numFmtId="0" fontId="9" fillId="0" borderId="9">
      <alignment horizontal="center"/>
    </xf>
    <xf numFmtId="0" fontId="66" fillId="0" borderId="9">
      <alignment horizontal="center"/>
    </xf>
    <xf numFmtId="3" fontId="10" fillId="0" borderId="0" applyFont="0" applyFill="0" applyBorder="0" applyAlignment="0" applyProtection="0"/>
    <xf numFmtId="3" fontId="58" fillId="0" borderId="0" applyFont="0" applyFill="0" applyBorder="0" applyAlignment="0" applyProtection="0"/>
    <xf numFmtId="3" fontId="6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67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31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33" fillId="0" borderId="0" applyFont="0" applyFill="0" applyBorder="0" applyAlignment="0" applyProtection="0"/>
    <xf numFmtId="3" fontId="10" fillId="0" borderId="0" applyFont="0" applyFill="0" applyBorder="0" applyAlignment="0" applyProtection="0"/>
    <xf numFmtId="0" fontId="10" fillId="24" borderId="0" applyNumberFormat="0" applyFont="0" applyBorder="0" applyAlignment="0" applyProtection="0"/>
    <xf numFmtId="0" fontId="67" fillId="24" borderId="0" applyNumberFormat="0" applyFont="0" applyBorder="0" applyAlignment="0" applyProtection="0"/>
    <xf numFmtId="0" fontId="10" fillId="24" borderId="0" applyNumberFormat="0" applyFont="0" applyBorder="0" applyAlignment="0" applyProtection="0"/>
    <xf numFmtId="0" fontId="10" fillId="24" borderId="0" applyNumberFormat="0" applyFont="0" applyBorder="0" applyAlignment="0" applyProtection="0"/>
    <xf numFmtId="0" fontId="10" fillId="24" borderId="0" applyNumberFormat="0" applyFont="0" applyBorder="0" applyAlignment="0" applyProtection="0"/>
    <xf numFmtId="0" fontId="10" fillId="24" borderId="0" applyNumberFormat="0" applyFont="0" applyBorder="0" applyAlignment="0" applyProtection="0"/>
    <xf numFmtId="0" fontId="10" fillId="24" borderId="0" applyNumberFormat="0" applyFont="0" applyBorder="0" applyAlignment="0" applyProtection="0"/>
    <xf numFmtId="0" fontId="10" fillId="24" borderId="0" applyNumberFormat="0" applyFont="0" applyBorder="0" applyAlignment="0" applyProtection="0"/>
    <xf numFmtId="0" fontId="22" fillId="24" borderId="0" applyNumberFormat="0" applyFont="0" applyBorder="0" applyAlignment="0" applyProtection="0"/>
    <xf numFmtId="0" fontId="10" fillId="24" borderId="0" applyNumberFormat="0" applyFont="0" applyBorder="0" applyAlignment="0" applyProtection="0"/>
    <xf numFmtId="0" fontId="10" fillId="24" borderId="0" applyNumberFormat="0" applyFont="0" applyBorder="0" applyAlignment="0" applyProtection="0"/>
    <xf numFmtId="0" fontId="10" fillId="24" borderId="0" applyNumberFormat="0" applyFont="0" applyBorder="0" applyAlignment="0" applyProtection="0"/>
    <xf numFmtId="0" fontId="22" fillId="24" borderId="0" applyNumberFormat="0" applyFont="0" applyBorder="0" applyAlignment="0" applyProtection="0"/>
    <xf numFmtId="0" fontId="10" fillId="24" borderId="0" applyNumberFormat="0" applyFont="0" applyBorder="0" applyAlignment="0" applyProtection="0"/>
    <xf numFmtId="0" fontId="10" fillId="24" borderId="0" applyNumberFormat="0" applyFont="0" applyBorder="0" applyAlignment="0" applyProtection="0"/>
    <xf numFmtId="0" fontId="33" fillId="24" borderId="0" applyNumberFormat="0" applyFont="0" applyBorder="0" applyAlignment="0" applyProtection="0"/>
    <xf numFmtId="0" fontId="10" fillId="24" borderId="0" applyNumberFormat="0" applyFont="0" applyBorder="0" applyAlignment="0" applyProtection="0"/>
    <xf numFmtId="0" fontId="58" fillId="24" borderId="0" applyNumberFormat="0" applyFont="0" applyBorder="0" applyAlignment="0" applyProtection="0"/>
    <xf numFmtId="0" fontId="60" fillId="24" borderId="0" applyNumberFormat="0" applyFont="0" applyBorder="0" applyAlignment="0" applyProtection="0"/>
    <xf numFmtId="0" fontId="10" fillId="24" borderId="0" applyNumberFormat="0" applyFont="0" applyBorder="0" applyAlignment="0" applyProtection="0"/>
    <xf numFmtId="0" fontId="10" fillId="24" borderId="0" applyNumberFormat="0" applyFont="0" applyBorder="0" applyAlignment="0" applyProtection="0"/>
    <xf numFmtId="0" fontId="53" fillId="0" borderId="0" applyNumberFormat="0" applyFill="0" applyBorder="0" applyAlignment="0" applyProtection="0"/>
    <xf numFmtId="0" fontId="54" fillId="0" borderId="10" applyNumberFormat="0" applyFill="0" applyAlignment="0" applyProtection="0"/>
    <xf numFmtId="0" fontId="55" fillId="0" borderId="0" applyNumberForma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10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9" fillId="0" borderId="0" applyFont="0" applyFill="0" applyBorder="0" applyAlignment="0" applyProtection="0"/>
  </cellStyleXfs>
  <cellXfs count="1121">
    <xf numFmtId="0" fontId="0" fillId="0" borderId="0" xfId="0"/>
    <xf numFmtId="37" fontId="0" fillId="0" borderId="0" xfId="0" applyNumberFormat="1" applyBorder="1" applyAlignment="1">
      <alignment horizontal="center"/>
    </xf>
    <xf numFmtId="0" fontId="5" fillId="0" borderId="0" xfId="0" applyFont="1"/>
    <xf numFmtId="0" fontId="0" fillId="0" borderId="0" xfId="0" applyFill="1"/>
    <xf numFmtId="0" fontId="5" fillId="0" borderId="0" xfId="0" applyFont="1" applyFill="1"/>
    <xf numFmtId="0" fontId="10" fillId="0" borderId="0" xfId="452"/>
    <xf numFmtId="0" fontId="10" fillId="0" borderId="0" xfId="452" applyAlignment="1">
      <alignment horizontal="center"/>
    </xf>
    <xf numFmtId="37" fontId="10" fillId="0" borderId="0" xfId="452" applyNumberFormat="1" applyFont="1" applyAlignment="1">
      <alignment horizontal="center"/>
    </xf>
    <xf numFmtId="0" fontId="9" fillId="0" borderId="0" xfId="452" applyFont="1"/>
    <xf numFmtId="0" fontId="6" fillId="0" borderId="0" xfId="452" applyFont="1"/>
    <xf numFmtId="0" fontId="6" fillId="0" borderId="0" xfId="452" applyFont="1" applyAlignment="1">
      <alignment horizontal="center"/>
    </xf>
    <xf numFmtId="0" fontId="5" fillId="0" borderId="0" xfId="452" applyFont="1" applyAlignment="1">
      <alignment horizontal="center"/>
    </xf>
    <xf numFmtId="0" fontId="5" fillId="0" borderId="0" xfId="452" applyFont="1"/>
    <xf numFmtId="37" fontId="5" fillId="0" borderId="0" xfId="452" applyNumberFormat="1" applyFont="1" applyAlignment="1">
      <alignment horizontal="center"/>
    </xf>
    <xf numFmtId="0" fontId="5" fillId="0" borderId="0" xfId="452" applyFont="1" applyAlignment="1">
      <alignment horizontal="left"/>
    </xf>
    <xf numFmtId="10" fontId="6" fillId="26" borderId="22" xfId="665" applyNumberFormat="1" applyFont="1" applyFill="1" applyBorder="1"/>
    <xf numFmtId="0" fontId="5" fillId="0" borderId="0" xfId="478"/>
    <xf numFmtId="0" fontId="6" fillId="0" borderId="0" xfId="478" applyFont="1"/>
    <xf numFmtId="0" fontId="6" fillId="0" borderId="0" xfId="478" applyFont="1" applyAlignment="1">
      <alignment horizontal="center"/>
    </xf>
    <xf numFmtId="0" fontId="5" fillId="0" borderId="0" xfId="478" applyFont="1"/>
    <xf numFmtId="173" fontId="5" fillId="0" borderId="0" xfId="478" applyNumberFormat="1"/>
    <xf numFmtId="0" fontId="12" fillId="0" borderId="0" xfId="478" applyFont="1"/>
    <xf numFmtId="0" fontId="14" fillId="0" borderId="0" xfId="478" applyFont="1"/>
    <xf numFmtId="0" fontId="14" fillId="0" borderId="0" xfId="478" applyFont="1" applyAlignment="1">
      <alignment horizontal="right"/>
    </xf>
    <xf numFmtId="5" fontId="12" fillId="0" borderId="0" xfId="478" applyNumberFormat="1" applyFont="1" applyBorder="1" applyAlignment="1">
      <alignment horizontal="center"/>
    </xf>
    <xf numFmtId="173" fontId="5" fillId="0" borderId="0" xfId="390" applyNumberFormat="1" applyFont="1"/>
    <xf numFmtId="169" fontId="12" fillId="0" borderId="0" xfId="478" applyNumberFormat="1" applyFont="1"/>
    <xf numFmtId="0" fontId="12" fillId="0" borderId="0" xfId="478" applyFont="1" applyAlignment="1">
      <alignment horizontal="center"/>
    </xf>
    <xf numFmtId="168" fontId="12" fillId="0" borderId="0" xfId="478" applyNumberFormat="1" applyFont="1" applyBorder="1"/>
    <xf numFmtId="49" fontId="12" fillId="0" borderId="0" xfId="478" applyNumberFormat="1" applyFont="1" applyBorder="1" applyAlignment="1">
      <alignment horizontal="center"/>
    </xf>
    <xf numFmtId="0" fontId="5" fillId="0" borderId="0" xfId="478" applyBorder="1"/>
    <xf numFmtId="0" fontId="12" fillId="0" borderId="0" xfId="478" applyFont="1" applyBorder="1"/>
    <xf numFmtId="0" fontId="5" fillId="0" borderId="0" xfId="478" applyAlignment="1">
      <alignment wrapText="1"/>
    </xf>
    <xf numFmtId="0" fontId="5" fillId="0" borderId="0" xfId="478" applyAlignment="1">
      <alignment horizontal="center"/>
    </xf>
    <xf numFmtId="0" fontId="8" fillId="0" borderId="0" xfId="478" applyFont="1" applyAlignment="1">
      <alignment horizontal="center"/>
    </xf>
    <xf numFmtId="0" fontId="5" fillId="0" borderId="0" xfId="478" applyFont="1" applyAlignment="1">
      <alignment horizontal="right"/>
    </xf>
    <xf numFmtId="0" fontId="7" fillId="0" borderId="0" xfId="478" applyFont="1" applyAlignment="1">
      <alignment horizontal="right"/>
    </xf>
    <xf numFmtId="171" fontId="5" fillId="0" borderId="0" xfId="132" applyNumberFormat="1" applyFont="1"/>
    <xf numFmtId="171" fontId="6" fillId="0" borderId="26" xfId="478" applyNumberFormat="1" applyFont="1" applyBorder="1"/>
    <xf numFmtId="43" fontId="5" fillId="0" borderId="26" xfId="478" applyNumberFormat="1" applyBorder="1"/>
    <xf numFmtId="0" fontId="10" fillId="0" borderId="0" xfId="452" applyBorder="1" applyAlignment="1">
      <alignment horizontal="center"/>
    </xf>
    <xf numFmtId="0" fontId="68" fillId="0" borderId="0" xfId="468"/>
    <xf numFmtId="0" fontId="5" fillId="0" borderId="0" xfId="478" applyAlignment="1">
      <alignment horizontal="right"/>
    </xf>
    <xf numFmtId="44" fontId="5" fillId="0" borderId="0" xfId="386" applyFont="1"/>
    <xf numFmtId="166" fontId="68" fillId="0" borderId="0" xfId="468" applyNumberFormat="1"/>
    <xf numFmtId="9" fontId="68" fillId="0" borderId="0" xfId="468" applyNumberFormat="1"/>
    <xf numFmtId="0" fontId="6" fillId="0" borderId="0" xfId="478" applyFont="1" applyAlignment="1">
      <alignment horizontal="right"/>
    </xf>
    <xf numFmtId="37" fontId="6" fillId="0" borderId="0" xfId="0" applyNumberFormat="1" applyFont="1" applyBorder="1" applyAlignment="1">
      <alignment horizontal="center"/>
    </xf>
    <xf numFmtId="37" fontId="5" fillId="0" borderId="0" xfId="0" applyNumberFormat="1" applyFont="1" applyBorder="1" applyAlignment="1">
      <alignment horizontal="center"/>
    </xf>
    <xf numFmtId="174" fontId="5" fillId="0" borderId="0" xfId="478" applyNumberFormat="1"/>
    <xf numFmtId="4" fontId="5" fillId="0" borderId="0" xfId="452" applyNumberFormat="1" applyFont="1"/>
    <xf numFmtId="177" fontId="0" fillId="0" borderId="0" xfId="0" applyNumberFormat="1"/>
    <xf numFmtId="49" fontId="36" fillId="0" borderId="0" xfId="0" applyNumberFormat="1" applyFont="1"/>
    <xf numFmtId="180" fontId="5" fillId="0" borderId="29" xfId="453" applyNumberFormat="1" applyFont="1" applyFill="1" applyBorder="1" applyAlignment="1">
      <alignment horizontal="center" wrapText="1"/>
    </xf>
    <xf numFmtId="180" fontId="5" fillId="0" borderId="29" xfId="478" applyNumberFormat="1" applyBorder="1" applyAlignment="1">
      <alignment horizontal="center"/>
    </xf>
    <xf numFmtId="0" fontId="12" fillId="0" borderId="0" xfId="478" applyFont="1" applyAlignment="1">
      <alignment wrapText="1"/>
    </xf>
    <xf numFmtId="0" fontId="6" fillId="29" borderId="0" xfId="478" applyFont="1" applyFill="1"/>
    <xf numFmtId="176" fontId="5" fillId="29" borderId="0" xfId="478" applyNumberFormat="1" applyFill="1"/>
    <xf numFmtId="174" fontId="5" fillId="0" borderId="0" xfId="478" applyNumberFormat="1" applyFont="1"/>
    <xf numFmtId="43" fontId="5" fillId="0" borderId="0" xfId="28" applyFont="1"/>
    <xf numFmtId="43" fontId="5" fillId="0" borderId="0" xfId="478" applyNumberFormat="1"/>
    <xf numFmtId="180" fontId="5" fillId="29" borderId="29" xfId="453" applyNumberFormat="1" applyFont="1" applyFill="1" applyBorder="1" applyAlignment="1">
      <alignment wrapText="1"/>
    </xf>
    <xf numFmtId="43" fontId="10" fillId="0" borderId="0" xfId="28" applyFont="1"/>
    <xf numFmtId="0" fontId="10" fillId="0" borderId="0" xfId="431"/>
    <xf numFmtId="0" fontId="10" fillId="0" borderId="0" xfId="431" applyAlignment="1">
      <alignment horizontal="left"/>
    </xf>
    <xf numFmtId="3" fontId="5" fillId="0" borderId="0" xfId="478" applyNumberFormat="1"/>
    <xf numFmtId="0" fontId="5" fillId="29" borderId="0" xfId="478" applyFont="1" applyFill="1"/>
    <xf numFmtId="3" fontId="5" fillId="30" borderId="0" xfId="478" applyNumberFormat="1" applyFill="1"/>
    <xf numFmtId="171" fontId="38" fillId="30" borderId="0" xfId="132" applyNumberFormat="1" applyFont="1" applyFill="1"/>
    <xf numFmtId="169" fontId="12" fillId="0" borderId="25" xfId="478" applyNumberFormat="1" applyFont="1" applyBorder="1" applyAlignment="1">
      <alignment horizontal="center" vertical="center"/>
    </xf>
    <xf numFmtId="169" fontId="12" fillId="0" borderId="0" xfId="478" applyNumberFormat="1" applyFont="1" applyAlignment="1">
      <alignment horizontal="center"/>
    </xf>
    <xf numFmtId="169" fontId="12" fillId="0" borderId="25" xfId="478" applyNumberFormat="1" applyFont="1" applyBorder="1" applyAlignment="1">
      <alignment horizontal="center"/>
    </xf>
    <xf numFmtId="49" fontId="14" fillId="0" borderId="0" xfId="0" applyNumberFormat="1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73" fillId="0" borderId="0" xfId="0" applyFont="1" applyAlignment="1">
      <alignment horizontal="center"/>
    </xf>
    <xf numFmtId="0" fontId="75" fillId="0" borderId="0" xfId="0" applyFont="1" applyAlignment="1">
      <alignment horizontal="center"/>
    </xf>
    <xf numFmtId="0" fontId="12" fillId="0" borderId="11" xfId="0" applyFont="1" applyBorder="1"/>
    <xf numFmtId="0" fontId="12" fillId="0" borderId="12" xfId="0" applyFont="1" applyBorder="1"/>
    <xf numFmtId="0" fontId="12" fillId="0" borderId="0" xfId="0" applyFont="1" applyBorder="1"/>
    <xf numFmtId="0" fontId="12" fillId="0" borderId="15" xfId="0" applyFont="1" applyBorder="1"/>
    <xf numFmtId="0" fontId="12" fillId="0" borderId="0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9" xfId="0" applyFont="1" applyBorder="1"/>
    <xf numFmtId="0" fontId="12" fillId="0" borderId="11" xfId="0" applyFont="1" applyBorder="1" applyAlignment="1">
      <alignment horizontal="center"/>
    </xf>
    <xf numFmtId="0" fontId="12" fillId="0" borderId="21" xfId="0" applyFont="1" applyBorder="1"/>
    <xf numFmtId="0" fontId="12" fillId="25" borderId="12" xfId="0" applyFont="1" applyFill="1" applyBorder="1"/>
    <xf numFmtId="0" fontId="12" fillId="0" borderId="22" xfId="0" applyFont="1" applyBorder="1"/>
    <xf numFmtId="0" fontId="12" fillId="25" borderId="0" xfId="0" applyFont="1" applyFill="1" applyBorder="1"/>
    <xf numFmtId="5" fontId="12" fillId="0" borderId="22" xfId="0" applyNumberFormat="1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5" fontId="12" fillId="0" borderId="22" xfId="0" applyNumberFormat="1" applyFont="1" applyFill="1" applyBorder="1" applyAlignment="1">
      <alignment horizontal="center"/>
    </xf>
    <xf numFmtId="37" fontId="12" fillId="0" borderId="0" xfId="0" applyNumberFormat="1" applyFont="1" applyBorder="1"/>
    <xf numFmtId="49" fontId="14" fillId="0" borderId="0" xfId="0" applyNumberFormat="1" applyFont="1" applyAlignment="1">
      <alignment horizontal="center" wrapText="1"/>
    </xf>
    <xf numFmtId="169" fontId="12" fillId="0" borderId="0" xfId="0" applyNumberFormat="1" applyFont="1"/>
    <xf numFmtId="7" fontId="12" fillId="0" borderId="0" xfId="0" applyNumberFormat="1" applyFont="1"/>
    <xf numFmtId="37" fontId="12" fillId="0" borderId="22" xfId="0" applyNumberFormat="1" applyFont="1" applyBorder="1" applyAlignment="1">
      <alignment horizontal="center"/>
    </xf>
    <xf numFmtId="49" fontId="12" fillId="0" borderId="22" xfId="0" applyNumberFormat="1" applyFont="1" applyBorder="1" applyAlignment="1">
      <alignment wrapText="1"/>
    </xf>
    <xf numFmtId="0" fontId="12" fillId="0" borderId="0" xfId="0" applyFont="1" applyAlignment="1">
      <alignment wrapText="1"/>
    </xf>
    <xf numFmtId="5" fontId="77" fillId="0" borderId="22" xfId="0" applyNumberFormat="1" applyFont="1" applyBorder="1" applyAlignment="1">
      <alignment horizontal="center"/>
    </xf>
    <xf numFmtId="0" fontId="12" fillId="0" borderId="0" xfId="0" applyFont="1" applyAlignment="1">
      <alignment horizontal="center" wrapText="1"/>
    </xf>
    <xf numFmtId="5" fontId="77" fillId="0" borderId="22" xfId="0" applyNumberFormat="1" applyFont="1" applyBorder="1"/>
    <xf numFmtId="0" fontId="12" fillId="0" borderId="0" xfId="0" applyFont="1" applyBorder="1" applyAlignment="1">
      <alignment horizontal="left" wrapText="1"/>
    </xf>
    <xf numFmtId="169" fontId="12" fillId="0" borderId="22" xfId="527" applyNumberFormat="1" applyFont="1" applyBorder="1" applyAlignment="1">
      <alignment horizontal="center" wrapText="1"/>
    </xf>
    <xf numFmtId="169" fontId="12" fillId="0" borderId="22" xfId="0" applyNumberFormat="1" applyFont="1" applyBorder="1" applyAlignment="1">
      <alignment horizontal="center" wrapText="1"/>
    </xf>
    <xf numFmtId="169" fontId="12" fillId="0" borderId="22" xfId="386" applyNumberFormat="1" applyFont="1" applyBorder="1" applyAlignment="1">
      <alignment horizontal="center" wrapText="1"/>
    </xf>
    <xf numFmtId="169" fontId="12" fillId="0" borderId="22" xfId="0" applyNumberFormat="1" applyFont="1" applyBorder="1" applyAlignment="1">
      <alignment horizontal="center"/>
    </xf>
    <xf numFmtId="5" fontId="12" fillId="25" borderId="0" xfId="0" applyNumberFormat="1" applyFont="1" applyFill="1" applyBorder="1" applyAlignment="1">
      <alignment horizontal="center"/>
    </xf>
    <xf numFmtId="0" fontId="12" fillId="0" borderId="22" xfId="0" applyFont="1" applyBorder="1" applyAlignment="1">
      <alignment horizontal="center"/>
    </xf>
    <xf numFmtId="166" fontId="12" fillId="0" borderId="22" xfId="527" applyNumberFormat="1" applyFont="1" applyBorder="1" applyAlignment="1">
      <alignment horizontal="center"/>
    </xf>
    <xf numFmtId="166" fontId="12" fillId="0" borderId="0" xfId="527" applyNumberFormat="1" applyFont="1"/>
    <xf numFmtId="166" fontId="12" fillId="0" borderId="0" xfId="0" applyNumberFormat="1" applyFont="1"/>
    <xf numFmtId="49" fontId="12" fillId="0" borderId="0" xfId="0" applyNumberFormat="1" applyFont="1" applyFill="1" applyBorder="1" applyAlignment="1">
      <alignment wrapText="1"/>
    </xf>
    <xf numFmtId="0" fontId="12" fillId="25" borderId="9" xfId="0" applyFont="1" applyFill="1" applyBorder="1"/>
    <xf numFmtId="37" fontId="12" fillId="0" borderId="24" xfId="0" applyNumberFormat="1" applyFont="1" applyBorder="1" applyAlignment="1">
      <alignment horizontal="right"/>
    </xf>
    <xf numFmtId="0" fontId="12" fillId="0" borderId="24" xfId="0" applyFont="1" applyBorder="1" applyAlignment="1">
      <alignment horizontal="right"/>
    </xf>
    <xf numFmtId="37" fontId="12" fillId="0" borderId="0" xfId="0" applyNumberFormat="1" applyFont="1" applyAlignment="1">
      <alignment horizontal="center"/>
    </xf>
    <xf numFmtId="37" fontId="12" fillId="0" borderId="0" xfId="0" applyNumberFormat="1" applyFont="1"/>
    <xf numFmtId="0" fontId="12" fillId="0" borderId="0" xfId="0" applyFont="1" applyFill="1" applyBorder="1"/>
    <xf numFmtId="166" fontId="12" fillId="0" borderId="0" xfId="0" applyNumberFormat="1" applyFont="1" applyFill="1" applyBorder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right"/>
    </xf>
    <xf numFmtId="49" fontId="12" fillId="0" borderId="0" xfId="0" applyNumberFormat="1" applyFont="1" applyAlignment="1">
      <alignment horizontal="left"/>
    </xf>
    <xf numFmtId="0" fontId="12" fillId="0" borderId="22" xfId="0" applyFont="1" applyFill="1" applyBorder="1"/>
    <xf numFmtId="0" fontId="14" fillId="0" borderId="0" xfId="0" applyFont="1"/>
    <xf numFmtId="0" fontId="77" fillId="0" borderId="22" xfId="0" applyFont="1" applyFill="1" applyBorder="1"/>
    <xf numFmtId="0" fontId="14" fillId="0" borderId="0" xfId="0" applyFont="1" applyBorder="1"/>
    <xf numFmtId="0" fontId="12" fillId="0" borderId="24" xfId="0" applyFont="1" applyBorder="1"/>
    <xf numFmtId="49" fontId="14" fillId="0" borderId="0" xfId="478" applyNumberFormat="1" applyFont="1" applyAlignment="1"/>
    <xf numFmtId="49" fontId="73" fillId="0" borderId="0" xfId="478" applyNumberFormat="1" applyFont="1" applyAlignment="1"/>
    <xf numFmtId="37" fontId="12" fillId="0" borderId="21" xfId="0" applyNumberFormat="1" applyFont="1" applyBorder="1" applyAlignment="1">
      <alignment horizontal="center"/>
    </xf>
    <xf numFmtId="37" fontId="12" fillId="0" borderId="22" xfId="0" applyNumberFormat="1" applyFont="1" applyBorder="1" applyAlignment="1">
      <alignment horizontal="center" vertical="center"/>
    </xf>
    <xf numFmtId="37" fontId="12" fillId="0" borderId="24" xfId="0" applyNumberFormat="1" applyFont="1" applyBorder="1" applyAlignment="1">
      <alignment horizontal="center"/>
    </xf>
    <xf numFmtId="175" fontId="78" fillId="0" borderId="0" xfId="478" applyNumberFormat="1" applyFont="1" applyBorder="1" applyAlignment="1">
      <alignment wrapText="1"/>
    </xf>
    <xf numFmtId="0" fontId="79" fillId="0" borderId="0" xfId="488" applyFont="1" applyAlignment="1">
      <alignment horizontal="center"/>
    </xf>
    <xf numFmtId="0" fontId="79" fillId="0" borderId="0" xfId="488" applyFont="1"/>
    <xf numFmtId="0" fontId="80" fillId="25" borderId="23" xfId="488" applyFont="1" applyFill="1" applyBorder="1"/>
    <xf numFmtId="0" fontId="80" fillId="0" borderId="11" xfId="488" applyFont="1" applyBorder="1"/>
    <xf numFmtId="0" fontId="80" fillId="0" borderId="12" xfId="488" applyFont="1" applyBorder="1"/>
    <xf numFmtId="0" fontId="80" fillId="25" borderId="12" xfId="488" applyFont="1" applyFill="1" applyBorder="1"/>
    <xf numFmtId="0" fontId="80" fillId="0" borderId="0" xfId="488" applyFont="1"/>
    <xf numFmtId="0" fontId="80" fillId="25" borderId="0" xfId="488" applyFont="1" applyFill="1" applyBorder="1"/>
    <xf numFmtId="0" fontId="80" fillId="0" borderId="15" xfId="488" applyFont="1" applyBorder="1" applyAlignment="1">
      <alignment horizontal="center"/>
    </xf>
    <xf numFmtId="0" fontId="80" fillId="0" borderId="0" xfId="488" applyFont="1" applyBorder="1"/>
    <xf numFmtId="0" fontId="79" fillId="0" borderId="22" xfId="488" applyFont="1" applyBorder="1" applyAlignment="1">
      <alignment horizontal="center"/>
    </xf>
    <xf numFmtId="0" fontId="79" fillId="25" borderId="0" xfId="488" applyFont="1" applyFill="1" applyBorder="1"/>
    <xf numFmtId="0" fontId="79" fillId="0" borderId="15" xfId="488" applyFont="1" applyBorder="1"/>
    <xf numFmtId="0" fontId="79" fillId="0" borderId="0" xfId="488" applyFont="1" applyBorder="1"/>
    <xf numFmtId="0" fontId="79" fillId="0" borderId="22" xfId="488" applyFont="1" applyBorder="1"/>
    <xf numFmtId="0" fontId="80" fillId="0" borderId="22" xfId="488" applyFont="1" applyBorder="1" applyAlignment="1">
      <alignment horizontal="center"/>
    </xf>
    <xf numFmtId="173" fontId="77" fillId="0" borderId="22" xfId="392" applyNumberFormat="1" applyFont="1" applyBorder="1" applyAlignment="1">
      <alignment horizontal="center"/>
    </xf>
    <xf numFmtId="173" fontId="79" fillId="0" borderId="0" xfId="488" applyNumberFormat="1" applyFont="1" applyBorder="1"/>
    <xf numFmtId="173" fontId="79" fillId="25" borderId="0" xfId="488" applyNumberFormat="1" applyFont="1" applyFill="1" applyBorder="1"/>
    <xf numFmtId="173" fontId="79" fillId="0" borderId="22" xfId="488" applyNumberFormat="1" applyFont="1" applyBorder="1" applyAlignment="1">
      <alignment horizontal="center"/>
    </xf>
    <xf numFmtId="0" fontId="80" fillId="0" borderId="22" xfId="488" applyFont="1" applyFill="1" applyBorder="1" applyAlignment="1">
      <alignment horizontal="center"/>
    </xf>
    <xf numFmtId="0" fontId="79" fillId="0" borderId="0" xfId="488" applyFont="1" applyFill="1" applyBorder="1"/>
    <xf numFmtId="173" fontId="79" fillId="0" borderId="22" xfId="488" applyNumberFormat="1" applyFont="1" applyFill="1" applyBorder="1" applyAlignment="1">
      <alignment horizontal="center"/>
    </xf>
    <xf numFmtId="173" fontId="79" fillId="0" borderId="0" xfId="488" applyNumberFormat="1" applyFont="1" applyFill="1" applyBorder="1"/>
    <xf numFmtId="0" fontId="79" fillId="0" borderId="0" xfId="488" applyFont="1" applyFill="1"/>
    <xf numFmtId="173" fontId="80" fillId="0" borderId="28" xfId="488" applyNumberFormat="1" applyFont="1" applyBorder="1" applyAlignment="1">
      <alignment horizontal="center"/>
    </xf>
    <xf numFmtId="173" fontId="80" fillId="0" borderId="27" xfId="488" applyNumberFormat="1" applyFont="1" applyBorder="1"/>
    <xf numFmtId="173" fontId="80" fillId="25" borderId="27" xfId="488" applyNumberFormat="1" applyFont="1" applyFill="1" applyBorder="1"/>
    <xf numFmtId="173" fontId="80" fillId="25" borderId="0" xfId="488" applyNumberFormat="1" applyFont="1" applyFill="1" applyBorder="1"/>
    <xf numFmtId="173" fontId="79" fillId="0" borderId="39" xfId="488" applyNumberFormat="1" applyFont="1" applyBorder="1" applyAlignment="1">
      <alignment horizontal="center"/>
    </xf>
    <xf numFmtId="173" fontId="80" fillId="0" borderId="0" xfId="488" applyNumberFormat="1" applyFont="1" applyBorder="1"/>
    <xf numFmtId="10" fontId="79" fillId="0" borderId="22" xfId="527" applyNumberFormat="1" applyFont="1" applyBorder="1" applyAlignment="1">
      <alignment horizontal="center"/>
    </xf>
    <xf numFmtId="173" fontId="77" fillId="0" borderId="22" xfId="386" applyNumberFormat="1" applyFont="1" applyBorder="1" applyAlignment="1">
      <alignment horizontal="center"/>
    </xf>
    <xf numFmtId="173" fontId="77" fillId="0" borderId="22" xfId="488" applyNumberFormat="1" applyFont="1" applyBorder="1" applyAlignment="1">
      <alignment horizontal="center"/>
    </xf>
    <xf numFmtId="173" fontId="79" fillId="0" borderId="22" xfId="488" quotePrefix="1" applyNumberFormat="1" applyFont="1" applyBorder="1" applyAlignment="1">
      <alignment horizontal="center"/>
    </xf>
    <xf numFmtId="0" fontId="80" fillId="0" borderId="0" xfId="488" applyFont="1" applyFill="1"/>
    <xf numFmtId="173" fontId="80" fillId="0" borderId="22" xfId="488" applyNumberFormat="1" applyFont="1" applyBorder="1" applyAlignment="1">
      <alignment horizontal="center"/>
    </xf>
    <xf numFmtId="173" fontId="80" fillId="0" borderId="22" xfId="488" applyNumberFormat="1" applyFont="1" applyBorder="1"/>
    <xf numFmtId="173" fontId="79" fillId="0" borderId="22" xfId="442" applyNumberFormat="1" applyFont="1" applyBorder="1" applyAlignment="1">
      <alignment horizontal="center"/>
    </xf>
    <xf numFmtId="173" fontId="77" fillId="0" borderId="0" xfId="488" applyNumberFormat="1" applyFont="1" applyBorder="1"/>
    <xf numFmtId="173" fontId="77" fillId="25" borderId="0" xfId="488" applyNumberFormat="1" applyFont="1" applyFill="1" applyBorder="1"/>
    <xf numFmtId="44" fontId="80" fillId="0" borderId="40" xfId="488" applyNumberFormat="1" applyFont="1" applyBorder="1" applyAlignment="1">
      <alignment horizontal="center"/>
    </xf>
    <xf numFmtId="0" fontId="80" fillId="25" borderId="9" xfId="488" applyFont="1" applyFill="1" applyBorder="1"/>
    <xf numFmtId="0" fontId="80" fillId="0" borderId="9" xfId="488" applyFont="1" applyBorder="1"/>
    <xf numFmtId="173" fontId="80" fillId="0" borderId="24" xfId="488" applyNumberFormat="1" applyFont="1" applyBorder="1" applyAlignment="1">
      <alignment horizontal="center"/>
    </xf>
    <xf numFmtId="173" fontId="80" fillId="0" borderId="41" xfId="488" applyNumberFormat="1" applyFont="1" applyBorder="1" applyAlignment="1">
      <alignment horizontal="center"/>
    </xf>
    <xf numFmtId="173" fontId="80" fillId="25" borderId="41" xfId="488" applyNumberFormat="1" applyFont="1" applyFill="1" applyBorder="1" applyAlignment="1">
      <alignment horizontal="center"/>
    </xf>
    <xf numFmtId="0" fontId="77" fillId="0" borderId="0" xfId="488" applyFont="1"/>
    <xf numFmtId="0" fontId="79" fillId="0" borderId="0" xfId="488" applyFont="1" applyFill="1" applyAlignment="1">
      <alignment horizontal="center"/>
    </xf>
    <xf numFmtId="0" fontId="77" fillId="0" borderId="0" xfId="488" applyFont="1" applyFill="1"/>
    <xf numFmtId="0" fontId="79" fillId="0" borderId="0" xfId="488" applyFont="1" applyFill="1" applyAlignment="1">
      <alignment horizontal="center" vertical="top"/>
    </xf>
    <xf numFmtId="0" fontId="80" fillId="0" borderId="0" xfId="0" applyFont="1"/>
    <xf numFmtId="173" fontId="77" fillId="0" borderId="0" xfId="392" applyNumberFormat="1" applyFont="1"/>
    <xf numFmtId="0" fontId="80" fillId="0" borderId="0" xfId="488" applyFont="1" applyBorder="1" applyAlignment="1"/>
    <xf numFmtId="10" fontId="77" fillId="0" borderId="0" xfId="695" applyNumberFormat="1" applyFont="1" applyBorder="1" applyAlignment="1">
      <alignment horizontal="right"/>
    </xf>
    <xf numFmtId="173" fontId="79" fillId="0" borderId="0" xfId="488" applyNumberFormat="1" applyFont="1" applyBorder="1" applyAlignment="1">
      <alignment horizontal="center"/>
    </xf>
    <xf numFmtId="173" fontId="79" fillId="25" borderId="0" xfId="488" applyNumberFormat="1" applyFont="1" applyFill="1" applyBorder="1" applyAlignment="1">
      <alignment horizontal="center"/>
    </xf>
    <xf numFmtId="10" fontId="77" fillId="31" borderId="0" xfId="665" applyNumberFormat="1" applyFont="1" applyFill="1" applyBorder="1" applyAlignment="1">
      <alignment horizontal="center"/>
    </xf>
    <xf numFmtId="10" fontId="77" fillId="0" borderId="0" xfId="665" applyNumberFormat="1" applyFont="1" applyBorder="1" applyAlignment="1">
      <alignment horizontal="center"/>
    </xf>
    <xf numFmtId="10" fontId="77" fillId="25" borderId="0" xfId="665" applyNumberFormat="1" applyFont="1" applyFill="1" applyBorder="1" applyAlignment="1">
      <alignment horizontal="center"/>
    </xf>
    <xf numFmtId="0" fontId="12" fillId="0" borderId="0" xfId="0" applyFont="1" applyFill="1"/>
    <xf numFmtId="0" fontId="12" fillId="0" borderId="0" xfId="0" applyFont="1" applyFill="1" applyAlignment="1">
      <alignment wrapText="1"/>
    </xf>
    <xf numFmtId="0" fontId="14" fillId="0" borderId="0" xfId="0" applyFont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center" vertical="center"/>
    </xf>
    <xf numFmtId="0" fontId="14" fillId="0" borderId="25" xfId="0" applyFont="1" applyBorder="1" applyAlignment="1" applyProtection="1">
      <alignment horizontal="center" vertical="center"/>
    </xf>
    <xf numFmtId="0" fontId="14" fillId="0" borderId="25" xfId="0" applyFont="1" applyBorder="1" applyAlignment="1" applyProtection="1">
      <alignment horizontal="right" vertical="center"/>
    </xf>
    <xf numFmtId="0" fontId="14" fillId="0" borderId="0" xfId="0" applyFont="1" applyFill="1" applyBorder="1" applyAlignment="1" applyProtection="1">
      <alignment horizontal="right" vertical="center"/>
    </xf>
    <xf numFmtId="0" fontId="14" fillId="0" borderId="29" xfId="0" applyFont="1" applyBorder="1" applyAlignment="1" applyProtection="1">
      <alignment horizontal="center" vertical="center" wrapText="1"/>
    </xf>
    <xf numFmtId="0" fontId="12" fillId="0" borderId="0" xfId="0" applyFont="1" applyFill="1" applyBorder="1" applyAlignment="1">
      <alignment horizontal="right" vertical="center" wrapText="1"/>
    </xf>
    <xf numFmtId="0" fontId="12" fillId="0" borderId="29" xfId="0" applyFont="1" applyFill="1" applyBorder="1" applyAlignment="1" applyProtection="1">
      <alignment horizontal="center" vertical="center" wrapText="1"/>
    </xf>
    <xf numFmtId="0" fontId="12" fillId="0" borderId="29" xfId="0" applyFont="1" applyFill="1" applyBorder="1" applyAlignment="1">
      <alignment horizontal="center" vertical="center" wrapText="1"/>
    </xf>
    <xf numFmtId="0" fontId="12" fillId="28" borderId="29" xfId="0" applyFont="1" applyFill="1" applyBorder="1" applyAlignment="1">
      <alignment horizontal="center" vertical="center" wrapText="1"/>
    </xf>
    <xf numFmtId="169" fontId="14" fillId="0" borderId="0" xfId="390" applyNumberFormat="1" applyFont="1" applyFill="1" applyBorder="1" applyAlignment="1">
      <alignment horizontal="right" vertical="center" wrapText="1"/>
    </xf>
    <xf numFmtId="0" fontId="81" fillId="0" borderId="0" xfId="437" applyFont="1" applyFill="1"/>
    <xf numFmtId="0" fontId="12" fillId="0" borderId="30" xfId="0" applyFont="1" applyFill="1" applyBorder="1" applyAlignment="1">
      <alignment horizontal="center" vertical="center" wrapText="1"/>
    </xf>
    <xf numFmtId="0" fontId="81" fillId="0" borderId="0" xfId="472" applyFont="1" applyFill="1"/>
    <xf numFmtId="3" fontId="12" fillId="0" borderId="29" xfId="0" applyNumberFormat="1" applyFont="1" applyFill="1" applyBorder="1" applyAlignment="1">
      <alignment horizontal="center" vertical="center" wrapText="1"/>
    </xf>
    <xf numFmtId="0" fontId="12" fillId="0" borderId="30" xfId="0" applyFont="1" applyFill="1" applyBorder="1" applyAlignment="1" applyProtection="1">
      <alignment horizontal="center" vertical="center" wrapText="1"/>
    </xf>
    <xf numFmtId="169" fontId="14" fillId="0" borderId="0" xfId="386" applyNumberFormat="1" applyFont="1" applyFill="1" applyBorder="1" applyAlignment="1">
      <alignment horizontal="right" vertical="center" wrapText="1"/>
    </xf>
    <xf numFmtId="169" fontId="14" fillId="28" borderId="29" xfId="386" applyNumberFormat="1" applyFont="1" applyFill="1" applyBorder="1" applyAlignment="1">
      <alignment horizontal="right" vertical="center" wrapText="1"/>
    </xf>
    <xf numFmtId="169" fontId="12" fillId="28" borderId="29" xfId="386" applyNumberFormat="1" applyFont="1" applyFill="1" applyBorder="1" applyAlignment="1">
      <alignment horizontal="right" vertical="center" wrapText="1"/>
    </xf>
    <xf numFmtId="169" fontId="12" fillId="0" borderId="0" xfId="386" applyNumberFormat="1" applyFont="1" applyFill="1" applyBorder="1" applyAlignment="1">
      <alignment horizontal="right" vertical="center" wrapText="1"/>
    </xf>
    <xf numFmtId="0" fontId="14" fillId="0" borderId="29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75" fillId="0" borderId="0" xfId="0" applyFont="1"/>
    <xf numFmtId="0" fontId="75" fillId="0" borderId="0" xfId="0" applyFont="1" applyFill="1"/>
    <xf numFmtId="37" fontId="12" fillId="0" borderId="11" xfId="0" applyNumberFormat="1" applyFont="1" applyBorder="1" applyAlignment="1">
      <alignment horizontal="center" wrapText="1"/>
    </xf>
    <xf numFmtId="37" fontId="12" fillId="0" borderId="12" xfId="0" applyNumberFormat="1" applyFont="1" applyBorder="1" applyAlignment="1">
      <alignment horizontal="center" wrapText="1"/>
    </xf>
    <xf numFmtId="37" fontId="12" fillId="0" borderId="21" xfId="0" applyNumberFormat="1" applyFont="1" applyBorder="1" applyAlignment="1">
      <alignment horizontal="center" wrapText="1"/>
    </xf>
    <xf numFmtId="49" fontId="12" fillId="0" borderId="15" xfId="0" applyNumberFormat="1" applyFont="1" applyBorder="1" applyAlignment="1">
      <alignment wrapText="1"/>
    </xf>
    <xf numFmtId="49" fontId="12" fillId="25" borderId="0" xfId="0" applyNumberFormat="1" applyFont="1" applyFill="1" applyBorder="1" applyAlignment="1">
      <alignment wrapText="1"/>
    </xf>
    <xf numFmtId="49" fontId="12" fillId="0" borderId="15" xfId="0" applyNumberFormat="1" applyFont="1" applyBorder="1" applyAlignment="1">
      <alignment horizontal="center" wrapText="1"/>
    </xf>
    <xf numFmtId="49" fontId="12" fillId="0" borderId="0" xfId="0" applyNumberFormat="1" applyFont="1" applyBorder="1" applyAlignment="1">
      <alignment horizontal="center" wrapText="1"/>
    </xf>
    <xf numFmtId="49" fontId="12" fillId="25" borderId="0" xfId="0" applyNumberFormat="1" applyFont="1" applyFill="1" applyBorder="1" applyAlignment="1">
      <alignment horizontal="center" wrapText="1"/>
    </xf>
    <xf numFmtId="49" fontId="12" fillId="0" borderId="0" xfId="0" applyNumberFormat="1" applyFont="1" applyFill="1" applyBorder="1" applyAlignment="1">
      <alignment horizontal="center" wrapText="1"/>
    </xf>
    <xf numFmtId="49" fontId="12" fillId="0" borderId="22" xfId="0" applyNumberFormat="1" applyFont="1" applyBorder="1" applyAlignment="1">
      <alignment horizontal="center" wrapText="1"/>
    </xf>
    <xf numFmtId="49" fontId="12" fillId="0" borderId="0" xfId="0" applyNumberFormat="1" applyFont="1" applyAlignment="1">
      <alignment wrapText="1"/>
    </xf>
    <xf numFmtId="49" fontId="14" fillId="0" borderId="0" xfId="0" applyNumberFormat="1" applyFont="1" applyFill="1" applyAlignment="1">
      <alignment horizontal="center" wrapText="1"/>
    </xf>
    <xf numFmtId="0" fontId="12" fillId="0" borderId="12" xfId="0" applyFont="1" applyFill="1" applyBorder="1"/>
    <xf numFmtId="0" fontId="12" fillId="25" borderId="25" xfId="0" applyFont="1" applyFill="1" applyBorder="1"/>
    <xf numFmtId="0" fontId="12" fillId="25" borderId="43" xfId="0" applyFont="1" applyFill="1" applyBorder="1"/>
    <xf numFmtId="49" fontId="12" fillId="0" borderId="14" xfId="0" applyNumberFormat="1" applyFont="1" applyBorder="1" applyAlignment="1">
      <alignment wrapText="1"/>
    </xf>
    <xf numFmtId="168" fontId="74" fillId="0" borderId="0" xfId="0" applyNumberFormat="1" applyFont="1" applyFill="1" applyBorder="1"/>
    <xf numFmtId="0" fontId="12" fillId="0" borderId="0" xfId="0" applyFont="1" applyAlignment="1">
      <alignment horizontal="left"/>
    </xf>
    <xf numFmtId="5" fontId="12" fillId="0" borderId="0" xfId="0" applyNumberFormat="1" applyFont="1"/>
    <xf numFmtId="7" fontId="14" fillId="0" borderId="0" xfId="0" applyNumberFormat="1" applyFont="1"/>
    <xf numFmtId="0" fontId="82" fillId="0" borderId="15" xfId="0" applyFont="1" applyBorder="1"/>
    <xf numFmtId="37" fontId="12" fillId="0" borderId="15" xfId="0" applyNumberFormat="1" applyFont="1" applyFill="1" applyBorder="1" applyAlignment="1">
      <alignment horizontal="center"/>
    </xf>
    <xf numFmtId="37" fontId="12" fillId="0" borderId="15" xfId="0" applyNumberFormat="1" applyFont="1" applyBorder="1" applyAlignment="1">
      <alignment horizontal="center"/>
    </xf>
    <xf numFmtId="37" fontId="14" fillId="0" borderId="15" xfId="0" applyNumberFormat="1" applyFont="1" applyFill="1" applyBorder="1" applyAlignment="1">
      <alignment horizontal="center"/>
    </xf>
    <xf numFmtId="37" fontId="12" fillId="0" borderId="44" xfId="0" applyNumberFormat="1" applyFont="1" applyFill="1" applyBorder="1" applyAlignment="1">
      <alignment horizontal="center"/>
    </xf>
    <xf numFmtId="37" fontId="12" fillId="0" borderId="14" xfId="0" applyNumberFormat="1" applyFont="1" applyFill="1" applyBorder="1" applyAlignment="1">
      <alignment horizontal="center"/>
    </xf>
    <xf numFmtId="49" fontId="14" fillId="0" borderId="0" xfId="0" applyNumberFormat="1" applyFont="1" applyFill="1" applyAlignment="1">
      <alignment horizontal="center"/>
    </xf>
    <xf numFmtId="0" fontId="12" fillId="0" borderId="22" xfId="0" applyFont="1" applyFill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/>
    </xf>
    <xf numFmtId="49" fontId="14" fillId="0" borderId="21" xfId="0" applyNumberFormat="1" applyFont="1" applyFill="1" applyBorder="1" applyAlignment="1">
      <alignment horizontal="left" vertical="center" wrapText="1"/>
    </xf>
    <xf numFmtId="0" fontId="14" fillId="0" borderId="24" xfId="0" applyFont="1" applyBorder="1"/>
    <xf numFmtId="0" fontId="14" fillId="0" borderId="12" xfId="0" applyFont="1" applyFill="1" applyBorder="1"/>
    <xf numFmtId="49" fontId="14" fillId="0" borderId="13" xfId="0" applyNumberFormat="1" applyFont="1" applyFill="1" applyBorder="1" applyAlignment="1">
      <alignment horizontal="center" wrapText="1"/>
    </xf>
    <xf numFmtId="0" fontId="12" fillId="0" borderId="16" xfId="0" applyFont="1" applyFill="1" applyBorder="1"/>
    <xf numFmtId="5" fontId="12" fillId="0" borderId="16" xfId="0" applyNumberFormat="1" applyFont="1" applyFill="1" applyBorder="1" applyAlignment="1">
      <alignment horizontal="center"/>
    </xf>
    <xf numFmtId="5" fontId="76" fillId="0" borderId="16" xfId="0" applyNumberFormat="1" applyFont="1" applyFill="1" applyBorder="1" applyAlignment="1">
      <alignment horizontal="center"/>
    </xf>
    <xf numFmtId="0" fontId="12" fillId="0" borderId="16" xfId="0" applyFont="1" applyFill="1" applyBorder="1" applyAlignment="1">
      <alignment horizontal="center"/>
    </xf>
    <xf numFmtId="0" fontId="14" fillId="0" borderId="9" xfId="0" applyFont="1" applyBorder="1"/>
    <xf numFmtId="5" fontId="14" fillId="0" borderId="17" xfId="0" applyNumberFormat="1" applyFont="1" applyFill="1" applyBorder="1" applyAlignment="1">
      <alignment horizontal="center"/>
    </xf>
    <xf numFmtId="0" fontId="12" fillId="25" borderId="12" xfId="0" applyFont="1" applyFill="1" applyBorder="1" applyAlignment="1">
      <alignment horizontal="center"/>
    </xf>
    <xf numFmtId="0" fontId="12" fillId="0" borderId="12" xfId="0" applyFont="1" applyFill="1" applyBorder="1" applyAlignment="1">
      <alignment horizontal="center"/>
    </xf>
    <xf numFmtId="169" fontId="12" fillId="0" borderId="21" xfId="0" applyNumberFormat="1" applyFont="1" applyBorder="1"/>
    <xf numFmtId="37" fontId="12" fillId="25" borderId="0" xfId="0" applyNumberFormat="1" applyFont="1" applyFill="1" applyBorder="1" applyAlignment="1">
      <alignment horizontal="center"/>
    </xf>
    <xf numFmtId="37" fontId="12" fillId="0" borderId="0" xfId="0" applyNumberFormat="1" applyFont="1" applyFill="1" applyBorder="1" applyAlignment="1">
      <alignment horizontal="center"/>
    </xf>
    <xf numFmtId="169" fontId="12" fillId="0" borderId="22" xfId="0" applyNumberFormat="1" applyFont="1" applyFill="1" applyBorder="1" applyAlignment="1">
      <alignment horizontal="center"/>
    </xf>
    <xf numFmtId="164" fontId="12" fillId="0" borderId="22" xfId="0" applyNumberFormat="1" applyFont="1" applyBorder="1" applyAlignment="1">
      <alignment horizontal="center"/>
    </xf>
    <xf numFmtId="166" fontId="12" fillId="0" borderId="22" xfId="0" quotePrefix="1" applyNumberFormat="1" applyFont="1" applyBorder="1" applyAlignment="1">
      <alignment horizontal="center"/>
    </xf>
    <xf numFmtId="49" fontId="12" fillId="0" borderId="0" xfId="0" applyNumberFormat="1" applyFont="1" applyBorder="1" applyAlignment="1">
      <alignment wrapText="1"/>
    </xf>
    <xf numFmtId="0" fontId="12" fillId="25" borderId="0" xfId="0" applyFont="1" applyFill="1" applyBorder="1" applyAlignment="1">
      <alignment horizontal="center"/>
    </xf>
    <xf numFmtId="0" fontId="12" fillId="25" borderId="9" xfId="0" applyFont="1" applyFill="1" applyBorder="1" applyAlignment="1">
      <alignment horizontal="center"/>
    </xf>
    <xf numFmtId="37" fontId="12" fillId="0" borderId="14" xfId="0" applyNumberFormat="1" applyFont="1" applyBorder="1" applyAlignment="1">
      <alignment horizontal="center"/>
    </xf>
    <xf numFmtId="0" fontId="12" fillId="0" borderId="9" xfId="0" applyFont="1" applyFill="1" applyBorder="1" applyAlignment="1">
      <alignment horizontal="center"/>
    </xf>
    <xf numFmtId="5" fontId="12" fillId="0" borderId="24" xfId="0" applyNumberFormat="1" applyFont="1" applyBorder="1"/>
    <xf numFmtId="0" fontId="12" fillId="25" borderId="13" xfId="0" applyFont="1" applyFill="1" applyBorder="1" applyAlignment="1">
      <alignment horizontal="center"/>
    </xf>
    <xf numFmtId="0" fontId="12" fillId="25" borderId="16" xfId="0" applyFont="1" applyFill="1" applyBorder="1" applyAlignment="1">
      <alignment horizontal="center"/>
    </xf>
    <xf numFmtId="7" fontId="14" fillId="0" borderId="0" xfId="0" applyNumberFormat="1" applyFont="1" applyFill="1"/>
    <xf numFmtId="4" fontId="12" fillId="0" borderId="0" xfId="0" applyNumberFormat="1" applyFont="1"/>
    <xf numFmtId="173" fontId="12" fillId="0" borderId="0" xfId="386" applyNumberFormat="1" applyFont="1"/>
    <xf numFmtId="0" fontId="12" fillId="0" borderId="24" xfId="0" applyFont="1" applyBorder="1" applyAlignment="1">
      <alignment horizontal="center"/>
    </xf>
    <xf numFmtId="0" fontId="12" fillId="25" borderId="17" xfId="0" applyFont="1" applyFill="1" applyBorder="1" applyAlignment="1">
      <alignment horizontal="center"/>
    </xf>
    <xf numFmtId="0" fontId="12" fillId="0" borderId="24" xfId="0" applyFont="1" applyFill="1" applyBorder="1" applyAlignment="1">
      <alignment horizontal="center"/>
    </xf>
    <xf numFmtId="49" fontId="76" fillId="0" borderId="0" xfId="0" applyNumberFormat="1" applyFont="1" applyAlignment="1"/>
    <xf numFmtId="49" fontId="14" fillId="0" borderId="0" xfId="478" applyNumberFormat="1" applyFont="1" applyAlignment="1">
      <alignment horizontal="left"/>
    </xf>
    <xf numFmtId="49" fontId="73" fillId="0" borderId="0" xfId="478" applyNumberFormat="1" applyFont="1" applyAlignment="1">
      <alignment horizontal="left"/>
    </xf>
    <xf numFmtId="49" fontId="76" fillId="0" borderId="0" xfId="0" applyNumberFormat="1" applyFont="1" applyAlignment="1">
      <alignment horizontal="left"/>
    </xf>
    <xf numFmtId="0" fontId="12" fillId="0" borderId="0" xfId="0" applyFont="1" applyBorder="1" applyAlignment="1">
      <alignment horizontal="left"/>
    </xf>
    <xf numFmtId="173" fontId="12" fillId="0" borderId="0" xfId="0" applyNumberFormat="1" applyFont="1" applyBorder="1" applyAlignment="1">
      <alignment horizontal="left"/>
    </xf>
    <xf numFmtId="0" fontId="12" fillId="0" borderId="22" xfId="0" applyFont="1" applyBorder="1" applyAlignment="1">
      <alignment horizontal="center" wrapText="1"/>
    </xf>
    <xf numFmtId="49" fontId="12" fillId="0" borderId="16" xfId="0" applyNumberFormat="1" applyFont="1" applyBorder="1" applyAlignment="1">
      <alignment horizontal="center" wrapText="1"/>
    </xf>
    <xf numFmtId="169" fontId="14" fillId="27" borderId="29" xfId="386" applyNumberFormat="1" applyFont="1" applyFill="1" applyBorder="1" applyAlignment="1">
      <alignment horizontal="center" vertical="center" wrapText="1"/>
    </xf>
    <xf numFmtId="0" fontId="14" fillId="28" borderId="29" xfId="0" applyFont="1" applyFill="1" applyBorder="1" applyAlignment="1">
      <alignment horizontal="center" vertical="center" wrapText="1"/>
    </xf>
    <xf numFmtId="169" fontId="14" fillId="0" borderId="32" xfId="386" applyNumberFormat="1" applyFont="1" applyFill="1" applyBorder="1" applyAlignment="1">
      <alignment horizontal="center" vertical="center" wrapText="1"/>
    </xf>
    <xf numFmtId="0" fontId="12" fillId="0" borderId="0" xfId="478" applyFont="1" applyAlignment="1"/>
    <xf numFmtId="0" fontId="12" fillId="0" borderId="0" xfId="0" applyFont="1" applyAlignment="1"/>
    <xf numFmtId="0" fontId="14" fillId="0" borderId="46" xfId="0" applyFont="1" applyFill="1" applyBorder="1" applyAlignment="1" applyProtection="1">
      <alignment horizontal="center" vertical="center" wrapText="1"/>
    </xf>
    <xf numFmtId="0" fontId="75" fillId="0" borderId="0" xfId="453" applyFont="1" applyBorder="1" applyAlignment="1">
      <alignment wrapText="1"/>
    </xf>
    <xf numFmtId="0" fontId="12" fillId="0" borderId="0" xfId="453" applyFont="1" applyFill="1" applyBorder="1"/>
    <xf numFmtId="0" fontId="12" fillId="0" borderId="0" xfId="453" applyFont="1" applyBorder="1"/>
    <xf numFmtId="0" fontId="12" fillId="0" borderId="0" xfId="453" applyFont="1"/>
    <xf numFmtId="0" fontId="14" fillId="0" borderId="33" xfId="453" applyFont="1" applyBorder="1" applyAlignment="1">
      <alignment horizontal="center" vertical="center" wrapText="1"/>
    </xf>
    <xf numFmtId="2" fontId="14" fillId="0" borderId="34" xfId="453" applyNumberFormat="1" applyFont="1" applyFill="1" applyBorder="1" applyAlignment="1">
      <alignment horizontal="center" vertical="center" wrapText="1"/>
    </xf>
    <xf numFmtId="0" fontId="14" fillId="0" borderId="34" xfId="453" applyFont="1" applyFill="1" applyBorder="1" applyAlignment="1">
      <alignment horizontal="center" vertical="center" wrapText="1"/>
    </xf>
    <xf numFmtId="178" fontId="14" fillId="0" borderId="34" xfId="453" applyNumberFormat="1" applyFont="1" applyBorder="1" applyAlignment="1">
      <alignment horizontal="center" vertical="center" wrapText="1"/>
    </xf>
    <xf numFmtId="0" fontId="14" fillId="0" borderId="35" xfId="453" applyFont="1" applyFill="1" applyBorder="1" applyAlignment="1">
      <alignment horizontal="center" vertical="center" wrapText="1"/>
    </xf>
    <xf numFmtId="0" fontId="14" fillId="0" borderId="0" xfId="453" applyFont="1" applyFill="1" applyBorder="1" applyAlignment="1">
      <alignment horizontal="center" vertical="center" wrapText="1"/>
    </xf>
    <xf numFmtId="0" fontId="14" fillId="0" borderId="0" xfId="453" applyFont="1" applyBorder="1" applyAlignment="1">
      <alignment horizontal="center" vertical="center" wrapText="1"/>
    </xf>
    <xf numFmtId="182" fontId="12" fillId="0" borderId="0" xfId="453" applyNumberFormat="1" applyFont="1" applyFill="1" applyBorder="1" applyAlignment="1">
      <alignment wrapText="1"/>
    </xf>
    <xf numFmtId="183" fontId="12" fillId="0" borderId="0" xfId="453" applyNumberFormat="1" applyFont="1" applyFill="1" applyBorder="1" applyAlignment="1">
      <alignment wrapText="1"/>
    </xf>
    <xf numFmtId="43" fontId="12" fillId="0" borderId="0" xfId="29" applyFont="1" applyFill="1" applyBorder="1" applyAlignment="1">
      <alignment wrapText="1"/>
    </xf>
    <xf numFmtId="0" fontId="14" fillId="0" borderId="0" xfId="453" applyFont="1" applyBorder="1" applyAlignment="1"/>
    <xf numFmtId="0" fontId="12" fillId="0" borderId="0" xfId="453" applyFont="1" applyBorder="1" applyAlignment="1"/>
    <xf numFmtId="4" fontId="12" fillId="0" borderId="0" xfId="453" applyNumberFormat="1" applyFont="1" applyBorder="1" applyAlignment="1"/>
    <xf numFmtId="0" fontId="14" fillId="0" borderId="0" xfId="453" applyFont="1" applyBorder="1" applyAlignment="1">
      <alignment vertical="center"/>
    </xf>
    <xf numFmtId="0" fontId="14" fillId="0" borderId="36" xfId="453" applyFont="1" applyBorder="1" applyAlignment="1">
      <alignment horizontal="center" vertical="center" wrapText="1"/>
    </xf>
    <xf numFmtId="0" fontId="14" fillId="0" borderId="29" xfId="453" applyFont="1" applyBorder="1" applyAlignment="1">
      <alignment horizontal="center" vertical="center" wrapText="1"/>
    </xf>
    <xf numFmtId="0" fontId="14" fillId="0" borderId="29" xfId="453" applyFont="1" applyFill="1" applyBorder="1" applyAlignment="1">
      <alignment horizontal="center" vertical="center" wrapText="1"/>
    </xf>
    <xf numFmtId="178" fontId="14" fillId="0" borderId="29" xfId="453" applyNumberFormat="1" applyFont="1" applyBorder="1" applyAlignment="1">
      <alignment horizontal="center" vertical="center" wrapText="1"/>
    </xf>
    <xf numFmtId="0" fontId="14" fillId="0" borderId="37" xfId="453" applyFont="1" applyFill="1" applyBorder="1" applyAlignment="1">
      <alignment horizontal="center" vertical="center" wrapText="1"/>
    </xf>
    <xf numFmtId="180" fontId="12" fillId="0" borderId="0" xfId="453" applyNumberFormat="1" applyFont="1" applyFill="1" applyBorder="1" applyAlignment="1">
      <alignment wrapText="1"/>
    </xf>
    <xf numFmtId="44" fontId="12" fillId="0" borderId="0" xfId="453" applyNumberFormat="1" applyFont="1" applyBorder="1" applyAlignment="1"/>
    <xf numFmtId="173" fontId="12" fillId="0" borderId="0" xfId="453" applyNumberFormat="1" applyFont="1" applyBorder="1"/>
    <xf numFmtId="3" fontId="12" fillId="0" borderId="0" xfId="453" applyNumberFormat="1" applyFont="1" applyBorder="1" applyAlignment="1"/>
    <xf numFmtId="44" fontId="12" fillId="0" borderId="0" xfId="453" applyNumberFormat="1" applyFont="1" applyBorder="1"/>
    <xf numFmtId="0" fontId="12" fillId="0" borderId="0" xfId="453" applyFont="1" applyAlignment="1">
      <alignment horizontal="left" wrapText="1"/>
    </xf>
    <xf numFmtId="44" fontId="12" fillId="0" borderId="0" xfId="453" applyNumberFormat="1" applyFont="1"/>
    <xf numFmtId="0" fontId="83" fillId="0" borderId="0" xfId="453" applyFont="1"/>
    <xf numFmtId="173" fontId="12" fillId="0" borderId="0" xfId="453" applyNumberFormat="1" applyFont="1"/>
    <xf numFmtId="49" fontId="14" fillId="0" borderId="36" xfId="453" applyNumberFormat="1" applyFont="1" applyFill="1" applyBorder="1" applyAlignment="1">
      <alignment horizontal="center" vertical="top"/>
    </xf>
    <xf numFmtId="49" fontId="14" fillId="0" borderId="29" xfId="453" applyNumberFormat="1" applyFont="1" applyFill="1" applyBorder="1" applyAlignment="1">
      <alignment horizontal="center" vertical="top" wrapText="1"/>
    </xf>
    <xf numFmtId="172" fontId="14" fillId="0" borderId="0" xfId="453" applyNumberFormat="1" applyFont="1" applyFill="1" applyBorder="1" applyAlignment="1">
      <alignment horizontal="center" vertical="top"/>
    </xf>
    <xf numFmtId="173" fontId="12" fillId="0" borderId="31" xfId="397" applyNumberFormat="1" applyFont="1" applyBorder="1" applyAlignment="1">
      <alignment horizontal="center"/>
    </xf>
    <xf numFmtId="173" fontId="12" fillId="0" borderId="31" xfId="397" applyNumberFormat="1" applyFont="1" applyFill="1" applyBorder="1" applyAlignment="1">
      <alignment horizontal="center"/>
    </xf>
    <xf numFmtId="173" fontId="12" fillId="0" borderId="42" xfId="397" applyNumberFormat="1" applyFont="1" applyFill="1" applyBorder="1" applyAlignment="1">
      <alignment horizontal="center" wrapText="1"/>
    </xf>
    <xf numFmtId="173" fontId="12" fillId="0" borderId="47" xfId="397" applyNumberFormat="1" applyFont="1" applyFill="1" applyBorder="1" applyAlignment="1">
      <alignment horizontal="center"/>
    </xf>
    <xf numFmtId="173" fontId="12" fillId="0" borderId="29" xfId="397" applyNumberFormat="1" applyFont="1" applyFill="1" applyBorder="1" applyAlignment="1">
      <alignment horizontal="center"/>
    </xf>
    <xf numFmtId="0" fontId="12" fillId="0" borderId="0" xfId="478" applyFont="1" applyAlignment="1">
      <alignment horizontal="center"/>
    </xf>
    <xf numFmtId="182" fontId="14" fillId="0" borderId="0" xfId="453" applyNumberFormat="1" applyFont="1" applyFill="1" applyBorder="1" applyAlignment="1">
      <alignment wrapText="1"/>
    </xf>
    <xf numFmtId="0" fontId="12" fillId="0" borderId="0" xfId="478" applyFont="1" applyBorder="1" applyAlignment="1">
      <alignment horizontal="center"/>
    </xf>
    <xf numFmtId="49" fontId="12" fillId="0" borderId="23" xfId="452" applyNumberFormat="1" applyFont="1" applyBorder="1" applyAlignment="1">
      <alignment horizontal="center" wrapText="1"/>
    </xf>
    <xf numFmtId="49" fontId="12" fillId="25" borderId="12" xfId="452" applyNumberFormat="1" applyFont="1" applyFill="1" applyBorder="1" applyAlignment="1">
      <alignment wrapText="1"/>
    </xf>
    <xf numFmtId="49" fontId="12" fillId="0" borderId="18" xfId="452" applyNumberFormat="1" applyFont="1" applyBorder="1" applyAlignment="1">
      <alignment horizontal="center" wrapText="1"/>
    </xf>
    <xf numFmtId="49" fontId="12" fillId="25" borderId="19" xfId="452" applyNumberFormat="1" applyFont="1" applyFill="1" applyBorder="1" applyAlignment="1">
      <alignment wrapText="1"/>
    </xf>
    <xf numFmtId="49" fontId="12" fillId="0" borderId="19" xfId="452" applyNumberFormat="1" applyFont="1" applyBorder="1" applyAlignment="1">
      <alignment horizontal="center" wrapText="1"/>
    </xf>
    <xf numFmtId="49" fontId="12" fillId="0" borderId="23" xfId="452" applyNumberFormat="1" applyFont="1" applyBorder="1" applyAlignment="1">
      <alignment wrapText="1"/>
    </xf>
    <xf numFmtId="0" fontId="12" fillId="25" borderId="19" xfId="452" applyFont="1" applyFill="1" applyBorder="1"/>
    <xf numFmtId="0" fontId="12" fillId="0" borderId="19" xfId="452" applyFont="1" applyBorder="1" applyAlignment="1">
      <alignment horizontal="center"/>
    </xf>
    <xf numFmtId="0" fontId="12" fillId="25" borderId="19" xfId="452" applyFont="1" applyFill="1" applyBorder="1" applyAlignment="1">
      <alignment horizontal="center"/>
    </xf>
    <xf numFmtId="0" fontId="12" fillId="0" borderId="19" xfId="452" applyFont="1" applyBorder="1"/>
    <xf numFmtId="49" fontId="12" fillId="0" borderId="20" xfId="452" applyNumberFormat="1" applyFont="1" applyBorder="1" applyAlignment="1">
      <alignment horizontal="center" wrapText="1"/>
    </xf>
    <xf numFmtId="49" fontId="12" fillId="0" borderId="0" xfId="478" applyNumberFormat="1" applyFont="1" applyBorder="1" applyAlignment="1">
      <alignment horizontal="center" wrapText="1"/>
    </xf>
    <xf numFmtId="49" fontId="12" fillId="0" borderId="15" xfId="452" applyNumberFormat="1" applyFont="1" applyBorder="1" applyAlignment="1">
      <alignment horizontal="center" wrapText="1"/>
    </xf>
    <xf numFmtId="49" fontId="12" fillId="25" borderId="0" xfId="452" applyNumberFormat="1" applyFont="1" applyFill="1" applyAlignment="1">
      <alignment wrapText="1"/>
    </xf>
    <xf numFmtId="49" fontId="12" fillId="0" borderId="0" xfId="452" applyNumberFormat="1" applyFont="1" applyAlignment="1">
      <alignment horizontal="center" wrapText="1"/>
    </xf>
    <xf numFmtId="49" fontId="12" fillId="0" borderId="22" xfId="452" applyNumberFormat="1" applyFont="1" applyBorder="1" applyAlignment="1">
      <alignment wrapText="1"/>
    </xf>
    <xf numFmtId="0" fontId="12" fillId="25" borderId="0" xfId="452" applyFont="1" applyFill="1"/>
    <xf numFmtId="0" fontId="12" fillId="0" borderId="0" xfId="452" applyFont="1" applyAlignment="1">
      <alignment horizontal="center"/>
    </xf>
    <xf numFmtId="0" fontId="12" fillId="25" borderId="0" xfId="452" applyFont="1" applyFill="1" applyAlignment="1">
      <alignment horizontal="center"/>
    </xf>
    <xf numFmtId="0" fontId="12" fillId="0" borderId="0" xfId="452" applyFont="1"/>
    <xf numFmtId="49" fontId="12" fillId="0" borderId="16" xfId="452" applyNumberFormat="1" applyFont="1" applyBorder="1" applyAlignment="1">
      <alignment horizontal="center" wrapText="1"/>
    </xf>
    <xf numFmtId="0" fontId="12" fillId="0" borderId="21" xfId="452" applyFont="1" applyBorder="1" applyAlignment="1">
      <alignment horizontal="center"/>
    </xf>
    <xf numFmtId="0" fontId="12" fillId="25" borderId="12" xfId="452" applyFont="1" applyFill="1" applyBorder="1"/>
    <xf numFmtId="0" fontId="12" fillId="0" borderId="12" xfId="452" applyFont="1" applyBorder="1"/>
    <xf numFmtId="0" fontId="12" fillId="0" borderId="21" xfId="452" applyFont="1" applyBorder="1"/>
    <xf numFmtId="0" fontId="12" fillId="0" borderId="13" xfId="452" applyFont="1" applyBorder="1"/>
    <xf numFmtId="0" fontId="12" fillId="0" borderId="22" xfId="452" applyFont="1" applyBorder="1" applyAlignment="1">
      <alignment horizontal="center"/>
    </xf>
    <xf numFmtId="5" fontId="77" fillId="0" borderId="0" xfId="452" applyNumberFormat="1" applyFont="1"/>
    <xf numFmtId="10" fontId="77" fillId="0" borderId="0" xfId="452" applyNumberFormat="1" applyFont="1"/>
    <xf numFmtId="0" fontId="12" fillId="0" borderId="22" xfId="452" applyFont="1" applyBorder="1"/>
    <xf numFmtId="10" fontId="12" fillId="0" borderId="0" xfId="478" applyNumberFormat="1" applyFont="1" applyBorder="1"/>
    <xf numFmtId="49" fontId="12" fillId="0" borderId="0" xfId="452" applyNumberFormat="1" applyFont="1" applyAlignment="1">
      <alignment wrapText="1"/>
    </xf>
    <xf numFmtId="10" fontId="74" fillId="0" borderId="0" xfId="452" applyNumberFormat="1" applyFont="1"/>
    <xf numFmtId="167" fontId="84" fillId="0" borderId="0" xfId="452" applyNumberFormat="1" applyFont="1"/>
    <xf numFmtId="165" fontId="12" fillId="0" borderId="0" xfId="478" applyNumberFormat="1" applyFont="1" applyBorder="1"/>
    <xf numFmtId="5" fontId="80" fillId="0" borderId="0" xfId="452" applyNumberFormat="1" applyFont="1"/>
    <xf numFmtId="10" fontId="14" fillId="0" borderId="0" xfId="478" applyNumberFormat="1" applyFont="1" applyBorder="1" applyAlignment="1">
      <alignment horizontal="center" wrapText="1"/>
    </xf>
    <xf numFmtId="0" fontId="12" fillId="0" borderId="24" xfId="452" applyFont="1" applyBorder="1" applyAlignment="1">
      <alignment horizontal="center"/>
    </xf>
    <xf numFmtId="0" fontId="12" fillId="25" borderId="9" xfId="452" applyFont="1" applyFill="1" applyBorder="1"/>
    <xf numFmtId="0" fontId="12" fillId="0" borderId="9" xfId="452" applyFont="1" applyBorder="1"/>
    <xf numFmtId="0" fontId="12" fillId="0" borderId="24" xfId="452" applyFont="1" applyBorder="1"/>
    <xf numFmtId="0" fontId="12" fillId="0" borderId="17" xfId="452" applyFont="1" applyBorder="1"/>
    <xf numFmtId="0" fontId="12" fillId="0" borderId="15" xfId="478" applyFont="1" applyBorder="1" applyAlignment="1">
      <alignment horizontal="center"/>
    </xf>
    <xf numFmtId="0" fontId="12" fillId="25" borderId="0" xfId="478" applyFont="1" applyFill="1" applyBorder="1"/>
    <xf numFmtId="0" fontId="12" fillId="25" borderId="0" xfId="478" applyFont="1" applyFill="1" applyBorder="1" applyAlignment="1">
      <alignment horizontal="center"/>
    </xf>
    <xf numFmtId="0" fontId="12" fillId="0" borderId="16" xfId="478" applyFont="1" applyBorder="1"/>
    <xf numFmtId="0" fontId="12" fillId="0" borderId="0" xfId="478" applyFont="1" applyFill="1" applyBorder="1" applyAlignment="1">
      <alignment horizontal="center"/>
    </xf>
    <xf numFmtId="0" fontId="12" fillId="0" borderId="0" xfId="478" applyFont="1" applyFill="1" applyBorder="1"/>
    <xf numFmtId="0" fontId="12" fillId="0" borderId="0" xfId="478" applyFont="1" applyFill="1"/>
    <xf numFmtId="0" fontId="85" fillId="0" borderId="0" xfId="478" applyFont="1" applyFill="1" applyBorder="1" applyAlignment="1">
      <alignment horizontal="center"/>
    </xf>
    <xf numFmtId="0" fontId="12" fillId="0" borderId="0" xfId="452" applyFont="1" applyBorder="1" applyAlignment="1">
      <alignment horizontal="center"/>
    </xf>
    <xf numFmtId="0" fontId="12" fillId="0" borderId="0" xfId="452" applyFont="1" applyBorder="1"/>
    <xf numFmtId="179" fontId="12" fillId="0" borderId="0" xfId="132" applyNumberFormat="1" applyFont="1" applyFill="1" applyBorder="1"/>
    <xf numFmtId="179" fontId="12" fillId="0" borderId="0" xfId="132" applyNumberFormat="1" applyFont="1" applyFill="1" applyBorder="1" applyAlignment="1">
      <alignment horizontal="right"/>
    </xf>
    <xf numFmtId="179" fontId="12" fillId="0" borderId="0" xfId="132" applyNumberFormat="1" applyFont="1" applyFill="1" applyAlignment="1">
      <alignment horizontal="right"/>
    </xf>
    <xf numFmtId="170" fontId="12" fillId="0" borderId="0" xfId="452" applyNumberFormat="1" applyFont="1"/>
    <xf numFmtId="0" fontId="12" fillId="0" borderId="0" xfId="452" applyFont="1" applyFill="1"/>
    <xf numFmtId="166" fontId="12" fillId="0" borderId="0" xfId="527" applyNumberFormat="1" applyFont="1" applyFill="1"/>
    <xf numFmtId="0" fontId="12" fillId="0" borderId="0" xfId="452" applyFont="1" applyFill="1" applyBorder="1"/>
    <xf numFmtId="0" fontId="12" fillId="0" borderId="0" xfId="452" applyFont="1" applyFill="1" applyBorder="1" applyAlignment="1">
      <alignment horizontal="center"/>
    </xf>
    <xf numFmtId="49" fontId="12" fillId="0" borderId="0" xfId="452" applyNumberFormat="1" applyFont="1" applyFill="1" applyBorder="1" applyAlignment="1">
      <alignment horizontal="center" wrapText="1"/>
    </xf>
    <xf numFmtId="37" fontId="12" fillId="0" borderId="0" xfId="452" applyNumberFormat="1" applyFont="1" applyFill="1" applyBorder="1" applyAlignment="1">
      <alignment horizontal="center"/>
    </xf>
    <xf numFmtId="172" fontId="14" fillId="0" borderId="37" xfId="453" applyNumberFormat="1" applyFont="1" applyFill="1" applyBorder="1" applyAlignment="1">
      <alignment horizontal="center" vertical="top" wrapText="1"/>
    </xf>
    <xf numFmtId="0" fontId="14" fillId="0" borderId="45" xfId="453" applyFont="1" applyBorder="1" applyAlignment="1"/>
    <xf numFmtId="0" fontId="14" fillId="0" borderId="38" xfId="453" applyFont="1" applyBorder="1" applyAlignment="1"/>
    <xf numFmtId="173" fontId="12" fillId="0" borderId="37" xfId="397" applyNumberFormat="1" applyFont="1" applyFill="1" applyBorder="1" applyAlignment="1">
      <alignment horizontal="center"/>
    </xf>
    <xf numFmtId="0" fontId="12" fillId="0" borderId="23" xfId="0" applyFont="1" applyBorder="1" applyAlignment="1">
      <alignment horizontal="center" vertical="center" wrapText="1"/>
    </xf>
    <xf numFmtId="49" fontId="12" fillId="25" borderId="19" xfId="0" applyNumberFormat="1" applyFont="1" applyFill="1" applyBorder="1" applyAlignment="1">
      <alignment horizontal="center" vertical="center" wrapText="1"/>
    </xf>
    <xf numFmtId="49" fontId="12" fillId="0" borderId="19" xfId="0" applyNumberFormat="1" applyFont="1" applyBorder="1" applyAlignment="1">
      <alignment horizontal="center" vertical="center" wrapText="1"/>
    </xf>
    <xf numFmtId="49" fontId="12" fillId="0" borderId="19" xfId="0" applyNumberFormat="1" applyFont="1" applyBorder="1" applyAlignment="1">
      <alignment vertical="center" wrapText="1"/>
    </xf>
    <xf numFmtId="49" fontId="12" fillId="25" borderId="19" xfId="0" applyNumberFormat="1" applyFont="1" applyFill="1" applyBorder="1" applyAlignment="1">
      <alignment vertical="center" wrapText="1"/>
    </xf>
    <xf numFmtId="49" fontId="12" fillId="0" borderId="20" xfId="0" applyNumberFormat="1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25" borderId="19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169" fontId="12" fillId="0" borderId="22" xfId="452" applyNumberFormat="1" applyFont="1" applyBorder="1" applyAlignment="1">
      <alignment horizontal="center"/>
    </xf>
    <xf numFmtId="10" fontId="12" fillId="0" borderId="22" xfId="452" applyNumberFormat="1" applyFont="1" applyBorder="1" applyAlignment="1">
      <alignment horizontal="center"/>
    </xf>
    <xf numFmtId="10" fontId="14" fillId="0" borderId="22" xfId="665" applyNumberFormat="1" applyFont="1" applyFill="1" applyBorder="1" applyAlignment="1">
      <alignment horizontal="center"/>
    </xf>
    <xf numFmtId="0" fontId="14" fillId="0" borderId="22" xfId="452" applyFont="1" applyFill="1" applyBorder="1" applyAlignment="1">
      <alignment horizontal="center"/>
    </xf>
    <xf numFmtId="37" fontId="14" fillId="0" borderId="23" xfId="0" applyNumberFormat="1" applyFont="1" applyBorder="1" applyAlignment="1">
      <alignment horizontal="center" vertical="center"/>
    </xf>
    <xf numFmtId="0" fontId="14" fillId="0" borderId="23" xfId="452" applyFont="1" applyBorder="1" applyAlignment="1">
      <alignment horizontal="center" vertical="center"/>
    </xf>
    <xf numFmtId="0" fontId="14" fillId="0" borderId="23" xfId="452" applyFont="1" applyBorder="1" applyAlignment="1">
      <alignment horizontal="center" vertical="center" wrapText="1"/>
    </xf>
    <xf numFmtId="37" fontId="14" fillId="0" borderId="22" xfId="0" applyNumberFormat="1" applyFont="1" applyBorder="1" applyAlignment="1">
      <alignment horizontal="center" vertical="center"/>
    </xf>
    <xf numFmtId="0" fontId="14" fillId="0" borderId="22" xfId="452" applyFont="1" applyBorder="1" applyAlignment="1">
      <alignment horizontal="center" vertical="center"/>
    </xf>
    <xf numFmtId="0" fontId="14" fillId="0" borderId="22" xfId="452" applyFont="1" applyBorder="1" applyAlignment="1">
      <alignment horizontal="center" vertical="center" wrapText="1"/>
    </xf>
    <xf numFmtId="0" fontId="5" fillId="0" borderId="0" xfId="452" applyFont="1" applyBorder="1" applyAlignment="1">
      <alignment horizontal="center"/>
    </xf>
    <xf numFmtId="0" fontId="5" fillId="0" borderId="0" xfId="452" applyFont="1" applyBorder="1"/>
    <xf numFmtId="0" fontId="12" fillId="0" borderId="22" xfId="452" applyFont="1" applyBorder="1" applyAlignment="1">
      <alignment horizontal="left"/>
    </xf>
    <xf numFmtId="49" fontId="12" fillId="0" borderId="22" xfId="809" applyNumberFormat="1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6" fillId="0" borderId="27" xfId="0" applyFont="1" applyFill="1" applyBorder="1" applyAlignment="1">
      <alignment horizontal="center"/>
    </xf>
    <xf numFmtId="15" fontId="4" fillId="0" borderId="0" xfId="425" quotePrefix="1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 vertical="center" wrapText="1"/>
    </xf>
    <xf numFmtId="15" fontId="4" fillId="32" borderId="0" xfId="0" quotePrefix="1" applyNumberFormat="1" applyFont="1" applyFill="1" applyBorder="1" applyAlignment="1">
      <alignment horizontal="right"/>
    </xf>
    <xf numFmtId="0" fontId="4" fillId="0" borderId="0" xfId="425" applyFont="1" applyAlignment="1">
      <alignment horizontal="center"/>
    </xf>
    <xf numFmtId="175" fontId="4" fillId="0" borderId="0" xfId="478" quotePrefix="1" applyNumberFormat="1" applyFont="1" applyFill="1" applyAlignment="1">
      <alignment horizontal="right"/>
    </xf>
    <xf numFmtId="0" fontId="4" fillId="0" borderId="0" xfId="0" applyFont="1" applyFill="1"/>
    <xf numFmtId="0" fontId="6" fillId="0" borderId="0" xfId="0" applyFont="1"/>
    <xf numFmtId="0" fontId="4" fillId="0" borderId="0" xfId="0" applyFont="1"/>
    <xf numFmtId="173" fontId="6" fillId="0" borderId="0" xfId="386" applyNumberFormat="1" applyFont="1" applyFill="1" applyAlignment="1"/>
    <xf numFmtId="173" fontId="4" fillId="0" borderId="0" xfId="386" applyNumberFormat="1" applyFont="1" applyFill="1"/>
    <xf numFmtId="173" fontId="6" fillId="32" borderId="0" xfId="386" applyNumberFormat="1" applyFont="1" applyFill="1" applyBorder="1" applyProtection="1"/>
    <xf numFmtId="173" fontId="4" fillId="0" borderId="0" xfId="386" applyNumberFormat="1" applyFont="1" applyFill="1" applyAlignment="1">
      <alignment horizontal="right"/>
    </xf>
    <xf numFmtId="0" fontId="4" fillId="30" borderId="0" xfId="0" applyFont="1" applyFill="1"/>
    <xf numFmtId="0" fontId="4" fillId="0" borderId="0" xfId="425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8" fillId="0" borderId="0" xfId="0" applyFont="1"/>
    <xf numFmtId="173" fontId="4" fillId="32" borderId="0" xfId="386" applyNumberFormat="1" applyFont="1" applyFill="1" applyAlignment="1"/>
    <xf numFmtId="173" fontId="6" fillId="0" borderId="0" xfId="386" applyNumberFormat="1" applyFont="1" applyFill="1" applyBorder="1" applyProtection="1"/>
    <xf numFmtId="173" fontId="4" fillId="0" borderId="0" xfId="386" applyNumberFormat="1" applyFont="1" applyFill="1" applyAlignment="1">
      <alignment horizontal="left"/>
    </xf>
    <xf numFmtId="173" fontId="6" fillId="0" borderId="0" xfId="386" applyNumberFormat="1" applyFont="1" applyFill="1" applyAlignment="1">
      <alignment horizontal="right"/>
    </xf>
    <xf numFmtId="44" fontId="6" fillId="0" borderId="0" xfId="386" applyFont="1" applyAlignment="1">
      <alignment horizontal="center"/>
    </xf>
    <xf numFmtId="44" fontId="4" fillId="0" borderId="0" xfId="386" applyFont="1" applyFill="1"/>
    <xf numFmtId="5" fontId="4" fillId="0" borderId="0" xfId="0" applyNumberFormat="1" applyFont="1"/>
    <xf numFmtId="171" fontId="4" fillId="0" borderId="0" xfId="28" applyNumberFormat="1" applyFont="1" applyFill="1" applyBorder="1"/>
    <xf numFmtId="173" fontId="4" fillId="0" borderId="0" xfId="386" applyNumberFormat="1" applyFont="1" applyAlignment="1">
      <alignment horizontal="left"/>
    </xf>
    <xf numFmtId="0" fontId="4" fillId="32" borderId="0" xfId="0" applyFont="1" applyFill="1" applyBorder="1" applyAlignment="1">
      <alignment horizontal="left" vertical="center" wrapText="1"/>
    </xf>
    <xf numFmtId="185" fontId="4" fillId="0" borderId="0" xfId="0" applyNumberFormat="1" applyFont="1" applyFill="1"/>
    <xf numFmtId="173" fontId="4" fillId="30" borderId="0" xfId="386" applyNumberFormat="1" applyFont="1" applyFill="1" applyAlignment="1">
      <alignment horizontal="left"/>
    </xf>
    <xf numFmtId="0" fontId="4" fillId="30" borderId="0" xfId="0" applyFont="1" applyFill="1" applyAlignment="1">
      <alignment horizontal="left"/>
    </xf>
    <xf numFmtId="0" fontId="6" fillId="0" borderId="0" xfId="0" applyFont="1" applyFill="1" applyBorder="1" applyAlignment="1">
      <alignment horizontal="left"/>
    </xf>
    <xf numFmtId="0" fontId="6" fillId="30" borderId="22" xfId="0" applyFont="1" applyFill="1" applyBorder="1"/>
    <xf numFmtId="0" fontId="4" fillId="0" borderId="0" xfId="453" applyFont="1" applyAlignment="1">
      <alignment horizontal="left"/>
    </xf>
    <xf numFmtId="0" fontId="4" fillId="0" borderId="0" xfId="453" quotePrefix="1" applyFont="1" applyAlignment="1">
      <alignment horizontal="left"/>
    </xf>
    <xf numFmtId="40" fontId="4" fillId="0" borderId="0" xfId="453" applyNumberFormat="1" applyFont="1" applyAlignment="1"/>
    <xf numFmtId="0" fontId="4" fillId="0" borderId="0" xfId="0" applyFont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left"/>
    </xf>
    <xf numFmtId="166" fontId="4" fillId="0" borderId="0" xfId="528" applyNumberFormat="1" applyFont="1" applyFill="1" applyAlignment="1">
      <alignment horizontal="right"/>
    </xf>
    <xf numFmtId="0" fontId="4" fillId="32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0" xfId="0" quotePrefix="1" applyFont="1" applyFill="1" applyAlignment="1">
      <alignment horizontal="right"/>
    </xf>
    <xf numFmtId="0" fontId="4" fillId="0" borderId="0" xfId="0" quotePrefix="1" applyFont="1" applyFill="1" applyBorder="1" applyAlignment="1">
      <alignment horizontal="right"/>
    </xf>
    <xf numFmtId="15" fontId="4" fillId="0" borderId="0" xfId="0" quotePrefix="1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49" fontId="4" fillId="0" borderId="0" xfId="0" applyNumberFormat="1" applyFont="1" applyFill="1" applyBorder="1" applyAlignment="1">
      <alignment wrapText="1"/>
    </xf>
    <xf numFmtId="0" fontId="6" fillId="0" borderId="0" xfId="0" applyFont="1" applyAlignment="1">
      <alignment horizontal="left"/>
    </xf>
    <xf numFmtId="173" fontId="4" fillId="32" borderId="0" xfId="386" applyNumberFormat="1" applyFont="1" applyFill="1" applyAlignment="1">
      <alignment horizontal="left"/>
    </xf>
    <xf numFmtId="49" fontId="73" fillId="0" borderId="0" xfId="478" applyNumberFormat="1" applyFont="1" applyAlignment="1">
      <alignment horizontal="center"/>
    </xf>
    <xf numFmtId="0" fontId="12" fillId="0" borderId="0" xfId="949" applyFont="1"/>
    <xf numFmtId="0" fontId="12" fillId="0" borderId="23" xfId="949" applyFont="1" applyBorder="1"/>
    <xf numFmtId="0" fontId="12" fillId="0" borderId="23" xfId="949" applyFont="1" applyBorder="1" applyAlignment="1">
      <alignment horizontal="center" vertical="center"/>
    </xf>
    <xf numFmtId="49" fontId="12" fillId="0" borderId="23" xfId="949" applyNumberFormat="1" applyFont="1" applyBorder="1" applyAlignment="1">
      <alignment horizontal="center" vertical="center" wrapText="1"/>
    </xf>
    <xf numFmtId="0" fontId="12" fillId="0" borderId="21" xfId="949" applyFont="1" applyBorder="1"/>
    <xf numFmtId="173" fontId="104" fillId="0" borderId="21" xfId="950" applyNumberFormat="1" applyFont="1" applyBorder="1"/>
    <xf numFmtId="173" fontId="104" fillId="0" borderId="13" xfId="950" applyNumberFormat="1" applyFont="1" applyBorder="1"/>
    <xf numFmtId="0" fontId="12" fillId="0" borderId="22" xfId="949" applyFont="1" applyBorder="1"/>
    <xf numFmtId="173" fontId="104" fillId="0" borderId="22" xfId="950" applyNumberFormat="1" applyFont="1" applyBorder="1"/>
    <xf numFmtId="173" fontId="104" fillId="0" borderId="16" xfId="950" applyNumberFormat="1" applyFont="1" applyBorder="1"/>
    <xf numFmtId="0" fontId="77" fillId="0" borderId="22" xfId="949" applyFont="1" applyBorder="1"/>
    <xf numFmtId="0" fontId="12" fillId="0" borderId="24" xfId="949" applyFont="1" applyBorder="1"/>
    <xf numFmtId="173" fontId="104" fillId="0" borderId="24" xfId="950" applyNumberFormat="1" applyFont="1" applyBorder="1"/>
    <xf numFmtId="173" fontId="104" fillId="0" borderId="17" xfId="950" applyNumberFormat="1" applyFont="1" applyBorder="1"/>
    <xf numFmtId="0" fontId="6" fillId="0" borderId="16" xfId="0" applyFont="1" applyBorder="1" applyAlignment="1">
      <alignment horizontal="center" vertical="center"/>
    </xf>
    <xf numFmtId="173" fontId="4" fillId="0" borderId="0" xfId="386" applyNumberFormat="1" applyFont="1" applyAlignment="1">
      <alignment horizontal="right"/>
    </xf>
    <xf numFmtId="0" fontId="4" fillId="0" borderId="0" xfId="0" applyFont="1" applyFill="1" applyAlignment="1">
      <alignment horizontal="right"/>
    </xf>
    <xf numFmtId="173" fontId="6" fillId="0" borderId="0" xfId="386" applyNumberFormat="1" applyFont="1" applyAlignment="1">
      <alignment horizontal="right"/>
    </xf>
    <xf numFmtId="0" fontId="4" fillId="0" borderId="27" xfId="0" applyFont="1" applyFill="1" applyBorder="1"/>
    <xf numFmtId="0" fontId="4" fillId="0" borderId="27" xfId="0" applyFont="1" applyBorder="1"/>
    <xf numFmtId="0" fontId="4" fillId="0" borderId="27" xfId="0" applyFont="1" applyBorder="1" applyAlignment="1">
      <alignment horizontal="right"/>
    </xf>
    <xf numFmtId="0" fontId="4" fillId="0" borderId="27" xfId="0" applyFont="1" applyFill="1" applyBorder="1" applyAlignment="1">
      <alignment horizontal="right"/>
    </xf>
    <xf numFmtId="0" fontId="6" fillId="0" borderId="0" xfId="0" applyFont="1" applyAlignment="1">
      <alignment horizontal="right"/>
    </xf>
    <xf numFmtId="185" fontId="4" fillId="32" borderId="0" xfId="0" applyNumberFormat="1" applyFont="1" applyFill="1"/>
    <xf numFmtId="185" fontId="4" fillId="0" borderId="0" xfId="0" applyNumberFormat="1" applyFont="1"/>
    <xf numFmtId="173" fontId="4" fillId="0" borderId="0" xfId="390" applyNumberFormat="1" applyFont="1" applyAlignment="1">
      <alignment horizontal="right"/>
    </xf>
    <xf numFmtId="0" fontId="6" fillId="30" borderId="0" xfId="0" applyFont="1" applyFill="1" applyAlignment="1">
      <alignment horizontal="left"/>
    </xf>
    <xf numFmtId="0" fontId="4" fillId="0" borderId="0" xfId="0" quotePrefix="1" applyNumberFormat="1" applyFont="1" applyFill="1" applyAlignment="1">
      <alignment horizontal="right"/>
    </xf>
    <xf numFmtId="0" fontId="4" fillId="0" borderId="0" xfId="0" applyNumberFormat="1" applyFont="1"/>
    <xf numFmtId="171" fontId="4" fillId="0" borderId="0" xfId="28" quotePrefix="1" applyNumberFormat="1" applyFont="1" applyFill="1" applyAlignment="1">
      <alignment horizontal="right"/>
    </xf>
    <xf numFmtId="171" fontId="4" fillId="32" borderId="0" xfId="28" quotePrefix="1" applyNumberFormat="1" applyFont="1" applyFill="1" applyAlignment="1">
      <alignment horizontal="right"/>
    </xf>
    <xf numFmtId="0" fontId="4" fillId="0" borderId="0" xfId="0" applyNumberFormat="1" applyFont="1" applyFill="1"/>
    <xf numFmtId="181" fontId="14" fillId="0" borderId="36" xfId="949" applyNumberFormat="1" applyFont="1" applyBorder="1" applyAlignment="1">
      <alignment horizontal="right"/>
    </xf>
    <xf numFmtId="181" fontId="14" fillId="0" borderId="36" xfId="949" quotePrefix="1" applyNumberFormat="1" applyFont="1" applyBorder="1" applyAlignment="1">
      <alignment horizontal="right"/>
    </xf>
    <xf numFmtId="181" fontId="14" fillId="0" borderId="70" xfId="949" quotePrefix="1" applyNumberFormat="1" applyFont="1" applyBorder="1" applyAlignment="1">
      <alignment horizontal="right"/>
    </xf>
    <xf numFmtId="173" fontId="12" fillId="0" borderId="31" xfId="397" applyNumberFormat="1" applyFont="1" applyBorder="1" applyAlignment="1"/>
    <xf numFmtId="173" fontId="12" fillId="0" borderId="31" xfId="397" applyNumberFormat="1" applyFont="1" applyFill="1" applyBorder="1" applyAlignment="1">
      <alignment wrapText="1"/>
    </xf>
    <xf numFmtId="173" fontId="12" fillId="0" borderId="37" xfId="397" applyNumberFormat="1" applyFont="1" applyFill="1" applyBorder="1" applyAlignment="1">
      <alignment wrapText="1"/>
    </xf>
    <xf numFmtId="173" fontId="12" fillId="0" borderId="29" xfId="397" applyNumberFormat="1" applyFont="1" applyBorder="1"/>
    <xf numFmtId="173" fontId="12" fillId="0" borderId="29" xfId="397" applyNumberFormat="1" applyFont="1" applyFill="1" applyBorder="1" applyAlignment="1">
      <alignment wrapText="1"/>
    </xf>
    <xf numFmtId="49" fontId="14" fillId="0" borderId="0" xfId="478" applyNumberFormat="1" applyFont="1" applyAlignment="1">
      <alignment horizontal="right"/>
    </xf>
    <xf numFmtId="49" fontId="73" fillId="0" borderId="0" xfId="478" applyNumberFormat="1" applyFont="1" applyAlignment="1">
      <alignment horizontal="center"/>
    </xf>
    <xf numFmtId="0" fontId="14" fillId="0" borderId="0" xfId="478" applyNumberFormat="1" applyFont="1" applyAlignment="1">
      <alignment horizontal="left"/>
    </xf>
    <xf numFmtId="171" fontId="4" fillId="0" borderId="0" xfId="28" applyNumberFormat="1" applyFont="1"/>
    <xf numFmtId="171" fontId="4" fillId="30" borderId="0" xfId="28" quotePrefix="1" applyNumberFormat="1" applyFont="1" applyFill="1" applyAlignment="1">
      <alignment horizontal="right"/>
    </xf>
    <xf numFmtId="171" fontId="4" fillId="0" borderId="0" xfId="28" applyNumberFormat="1" applyFont="1" applyFill="1"/>
    <xf numFmtId="171" fontId="4" fillId="0" borderId="0" xfId="28" applyNumberFormat="1" applyFont="1" applyAlignment="1">
      <alignment horizontal="right"/>
    </xf>
    <xf numFmtId="44" fontId="12" fillId="0" borderId="22" xfId="386" applyFont="1" applyFill="1" applyBorder="1" applyAlignment="1">
      <alignment horizontal="center"/>
    </xf>
    <xf numFmtId="44" fontId="12" fillId="0" borderId="22" xfId="386" applyFont="1" applyBorder="1" applyAlignment="1">
      <alignment horizontal="center"/>
    </xf>
    <xf numFmtId="44" fontId="14" fillId="0" borderId="22" xfId="386" applyFont="1" applyFill="1" applyBorder="1" applyAlignment="1">
      <alignment horizontal="center"/>
    </xf>
    <xf numFmtId="44" fontId="12" fillId="0" borderId="40" xfId="386" applyFont="1" applyFill="1" applyBorder="1" applyAlignment="1">
      <alignment horizontal="center"/>
    </xf>
    <xf numFmtId="44" fontId="12" fillId="0" borderId="24" xfId="386" applyFont="1" applyFill="1" applyBorder="1" applyAlignment="1">
      <alignment horizontal="center"/>
    </xf>
    <xf numFmtId="173" fontId="12" fillId="0" borderId="15" xfId="386" applyNumberFormat="1" applyFont="1" applyFill="1" applyBorder="1" applyAlignment="1">
      <alignment horizontal="center"/>
    </xf>
    <xf numFmtId="173" fontId="12" fillId="0" borderId="15" xfId="386" applyNumberFormat="1" applyFont="1" applyBorder="1" applyAlignment="1">
      <alignment horizontal="center"/>
    </xf>
    <xf numFmtId="173" fontId="14" fillId="0" borderId="15" xfId="386" applyNumberFormat="1" applyFont="1" applyFill="1" applyBorder="1" applyAlignment="1">
      <alignment horizontal="center"/>
    </xf>
    <xf numFmtId="173" fontId="12" fillId="0" borderId="44" xfId="386" applyNumberFormat="1" applyFont="1" applyFill="1" applyBorder="1" applyAlignment="1">
      <alignment horizontal="center"/>
    </xf>
    <xf numFmtId="173" fontId="12" fillId="0" borderId="14" xfId="386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105" fillId="0" borderId="27" xfId="0" applyFont="1" applyFill="1" applyBorder="1" applyAlignment="1">
      <alignment horizontal="left"/>
    </xf>
    <xf numFmtId="0" fontId="105" fillId="0" borderId="27" xfId="0" applyFont="1" applyBorder="1" applyAlignment="1">
      <alignment horizontal="left"/>
    </xf>
    <xf numFmtId="0" fontId="4" fillId="31" borderId="0" xfId="0" applyFont="1" applyFill="1"/>
    <xf numFmtId="0" fontId="8" fillId="31" borderId="0" xfId="0" applyFont="1" applyFill="1" applyAlignment="1">
      <alignment horizontal="center" wrapText="1"/>
    </xf>
    <xf numFmtId="0" fontId="4" fillId="31" borderId="0" xfId="0" applyFont="1" applyFill="1" applyBorder="1"/>
    <xf numFmtId="171" fontId="4" fillId="31" borderId="0" xfId="28" applyNumberFormat="1" applyFont="1" applyFill="1"/>
    <xf numFmtId="0" fontId="8" fillId="31" borderId="0" xfId="0" applyFont="1" applyFill="1" applyAlignment="1">
      <alignment horizontal="center"/>
    </xf>
    <xf numFmtId="0" fontId="6" fillId="0" borderId="0" xfId="0" applyFont="1" applyFill="1"/>
    <xf numFmtId="10" fontId="4" fillId="0" borderId="0" xfId="527" applyNumberFormat="1" applyFont="1" applyFill="1" applyBorder="1" applyAlignment="1">
      <alignment horizontal="right"/>
    </xf>
    <xf numFmtId="10" fontId="4" fillId="0" borderId="0" xfId="528" applyNumberFormat="1" applyFont="1" applyFill="1" applyAlignment="1">
      <alignment horizontal="right"/>
    </xf>
    <xf numFmtId="179" fontId="4" fillId="0" borderId="0" xfId="29" applyNumberFormat="1" applyFont="1" applyFill="1" applyAlignment="1">
      <alignment horizontal="right"/>
    </xf>
    <xf numFmtId="43" fontId="4" fillId="0" borderId="0" xfId="29" applyFont="1" applyFill="1" applyAlignment="1">
      <alignment horizontal="right"/>
    </xf>
    <xf numFmtId="171" fontId="4" fillId="0" borderId="0" xfId="28" applyNumberFormat="1" applyFont="1" applyFill="1" applyAlignment="1">
      <alignment horizontal="right"/>
    </xf>
    <xf numFmtId="0" fontId="12" fillId="0" borderId="0" xfId="478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4" fillId="0" borderId="11" xfId="0" applyFont="1" applyBorder="1"/>
    <xf numFmtId="0" fontId="14" fillId="0" borderId="12" xfId="0" applyFont="1" applyBorder="1"/>
    <xf numFmtId="0" fontId="14" fillId="0" borderId="12" xfId="0" applyFont="1" applyBorder="1" applyAlignment="1">
      <alignment wrapText="1"/>
    </xf>
    <xf numFmtId="0" fontId="14" fillId="0" borderId="13" xfId="0" applyFont="1" applyBorder="1"/>
    <xf numFmtId="10" fontId="12" fillId="0" borderId="0" xfId="527" applyNumberFormat="1" applyFont="1" applyBorder="1"/>
    <xf numFmtId="44" fontId="12" fillId="0" borderId="0" xfId="386" applyFont="1" applyBorder="1"/>
    <xf numFmtId="0" fontId="12" fillId="0" borderId="16" xfId="0" applyFont="1" applyBorder="1"/>
    <xf numFmtId="0" fontId="14" fillId="0" borderId="15" xfId="0" applyFont="1" applyBorder="1"/>
    <xf numFmtId="10" fontId="14" fillId="0" borderId="0" xfId="527" applyNumberFormat="1" applyFont="1" applyBorder="1"/>
    <xf numFmtId="44" fontId="14" fillId="0" borderId="0" xfId="386" applyFont="1" applyBorder="1"/>
    <xf numFmtId="0" fontId="14" fillId="0" borderId="16" xfId="0" applyFont="1" applyBorder="1"/>
    <xf numFmtId="0" fontId="14" fillId="0" borderId="14" xfId="0" applyFont="1" applyBorder="1"/>
    <xf numFmtId="44" fontId="14" fillId="0" borderId="9" xfId="386" applyNumberFormat="1" applyFont="1" applyBorder="1"/>
    <xf numFmtId="0" fontId="14" fillId="0" borderId="17" xfId="0" applyFont="1" applyBorder="1"/>
    <xf numFmtId="44" fontId="12" fillId="0" borderId="0" xfId="0" applyNumberFormat="1" applyFont="1" applyBorder="1"/>
    <xf numFmtId="171" fontId="12" fillId="0" borderId="16" xfId="0" applyNumberFormat="1" applyFont="1" applyBorder="1"/>
    <xf numFmtId="10" fontId="12" fillId="0" borderId="9" xfId="527" applyNumberFormat="1" applyFont="1" applyBorder="1"/>
    <xf numFmtId="44" fontId="12" fillId="0" borderId="9" xfId="0" applyNumberFormat="1" applyFont="1" applyBorder="1"/>
    <xf numFmtId="0" fontId="12" fillId="0" borderId="17" xfId="0" applyFont="1" applyBorder="1"/>
    <xf numFmtId="0" fontId="14" fillId="0" borderId="0" xfId="453" applyFont="1" applyBorder="1" applyAlignment="1">
      <alignment horizontal="center" wrapText="1"/>
    </xf>
    <xf numFmtId="173" fontId="12" fillId="0" borderId="0" xfId="397" applyNumberFormat="1" applyFont="1" applyFill="1" applyBorder="1" applyAlignment="1">
      <alignment horizontal="center" wrapText="1"/>
    </xf>
    <xf numFmtId="10" fontId="12" fillId="33" borderId="0" xfId="527" applyNumberFormat="1" applyFont="1" applyFill="1" applyBorder="1"/>
    <xf numFmtId="44" fontId="12" fillId="33" borderId="0" xfId="386" applyFont="1" applyFill="1" applyBorder="1"/>
    <xf numFmtId="10" fontId="14" fillId="33" borderId="0" xfId="527" applyNumberFormat="1" applyFont="1" applyFill="1" applyBorder="1"/>
    <xf numFmtId="44" fontId="14" fillId="33" borderId="0" xfId="386" applyFont="1" applyFill="1" applyBorder="1"/>
    <xf numFmtId="0" fontId="12" fillId="33" borderId="0" xfId="0" applyFont="1" applyFill="1"/>
    <xf numFmtId="169" fontId="12" fillId="27" borderId="29" xfId="386" applyNumberFormat="1" applyFont="1" applyFill="1" applyBorder="1" applyAlignment="1">
      <alignment horizontal="center" vertical="center" wrapText="1"/>
    </xf>
    <xf numFmtId="173" fontId="79" fillId="31" borderId="22" xfId="488" applyNumberFormat="1" applyFont="1" applyFill="1" applyBorder="1" applyAlignment="1">
      <alignment horizontal="center"/>
    </xf>
    <xf numFmtId="0" fontId="77" fillId="31" borderId="0" xfId="665" applyNumberFormat="1" applyFont="1" applyFill="1" applyBorder="1" applyAlignment="1">
      <alignment horizontal="center"/>
    </xf>
    <xf numFmtId="173" fontId="80" fillId="0" borderId="40" xfId="488" applyNumberFormat="1" applyFont="1" applyBorder="1" applyAlignment="1">
      <alignment horizontal="center"/>
    </xf>
    <xf numFmtId="173" fontId="79" fillId="0" borderId="39" xfId="488" applyNumberFormat="1" applyFont="1" applyFill="1" applyBorder="1" applyAlignment="1">
      <alignment horizontal="center"/>
    </xf>
    <xf numFmtId="0" fontId="74" fillId="0" borderId="0" xfId="452" applyNumberFormat="1" applyFont="1" applyAlignment="1">
      <alignment horizontal="center" wrapText="1"/>
    </xf>
    <xf numFmtId="0" fontId="14" fillId="0" borderId="0" xfId="452" applyFont="1" applyAlignment="1">
      <alignment horizontal="center" vertical="center"/>
    </xf>
    <xf numFmtId="37" fontId="12" fillId="0" borderId="0" xfId="452" applyNumberFormat="1" applyFont="1" applyAlignment="1">
      <alignment horizontal="center"/>
    </xf>
    <xf numFmtId="0" fontId="12" fillId="0" borderId="25" xfId="478" applyFont="1" applyBorder="1" applyAlignment="1"/>
    <xf numFmtId="0" fontId="12" fillId="0" borderId="0" xfId="478" applyFont="1" applyAlignment="1">
      <alignment horizontal="right"/>
    </xf>
    <xf numFmtId="0" fontId="12" fillId="0" borderId="0" xfId="478" applyFont="1" applyAlignment="1">
      <alignment vertical="center"/>
    </xf>
    <xf numFmtId="0" fontId="107" fillId="0" borderId="0" xfId="0" applyFont="1" applyBorder="1" applyAlignment="1">
      <alignment vertical="center"/>
    </xf>
    <xf numFmtId="0" fontId="6" fillId="32" borderId="21" xfId="425" applyFont="1" applyFill="1" applyBorder="1"/>
    <xf numFmtId="0" fontId="106" fillId="0" borderId="0" xfId="0" applyFont="1" applyBorder="1" applyAlignment="1">
      <alignment vertical="center"/>
    </xf>
    <xf numFmtId="0" fontId="4" fillId="0" borderId="0" xfId="425" applyFont="1" applyFill="1" applyAlignment="1">
      <alignment horizontal="right"/>
    </xf>
    <xf numFmtId="49" fontId="73" fillId="0" borderId="0" xfId="478" applyNumberFormat="1" applyFont="1" applyAlignment="1">
      <alignment horizontal="right"/>
    </xf>
    <xf numFmtId="49" fontId="12" fillId="0" borderId="0" xfId="0" applyNumberFormat="1" applyFont="1" applyAlignment="1">
      <alignment horizontal="right" wrapText="1"/>
    </xf>
    <xf numFmtId="0" fontId="12" fillId="0" borderId="12" xfId="452" applyFont="1" applyFill="1" applyBorder="1"/>
    <xf numFmtId="10" fontId="12" fillId="0" borderId="0" xfId="452" applyNumberFormat="1" applyFont="1" applyFill="1"/>
    <xf numFmtId="167" fontId="12" fillId="0" borderId="0" xfId="452" applyNumberFormat="1" applyFont="1" applyFill="1"/>
    <xf numFmtId="10" fontId="14" fillId="0" borderId="0" xfId="452" applyNumberFormat="1" applyFont="1" applyFill="1"/>
    <xf numFmtId="10" fontId="14" fillId="0" borderId="16" xfId="452" applyNumberFormat="1" applyFont="1" applyFill="1" applyBorder="1" applyAlignment="1">
      <alignment horizontal="right" wrapText="1"/>
    </xf>
    <xf numFmtId="178" fontId="12" fillId="0" borderId="0" xfId="452" applyNumberFormat="1" applyFont="1" applyFill="1" applyAlignment="1">
      <alignment horizontal="center"/>
    </xf>
    <xf numFmtId="178" fontId="74" fillId="0" borderId="0" xfId="452" applyNumberFormat="1" applyFont="1" applyFill="1" applyAlignment="1">
      <alignment horizontal="center"/>
    </xf>
    <xf numFmtId="10" fontId="12" fillId="0" borderId="16" xfId="452" applyNumberFormat="1" applyFont="1" applyFill="1" applyBorder="1"/>
    <xf numFmtId="165" fontId="12" fillId="0" borderId="16" xfId="452" applyNumberFormat="1" applyFont="1" applyFill="1" applyBorder="1"/>
    <xf numFmtId="0" fontId="12" fillId="0" borderId="16" xfId="452" applyFont="1" applyFill="1" applyBorder="1"/>
    <xf numFmtId="170" fontId="12" fillId="0" borderId="0" xfId="452" applyNumberFormat="1" applyFont="1" applyFill="1"/>
    <xf numFmtId="0" fontId="12" fillId="0" borderId="0" xfId="452" applyFont="1" applyFill="1" applyAlignment="1">
      <alignment horizontal="center"/>
    </xf>
    <xf numFmtId="179" fontId="12" fillId="0" borderId="0" xfId="132" applyNumberFormat="1" applyFont="1" applyFill="1" applyAlignment="1">
      <alignment horizontal="right" vertical="center"/>
    </xf>
    <xf numFmtId="0" fontId="12" fillId="0" borderId="0" xfId="452" applyFont="1" applyFill="1" applyAlignment="1">
      <alignment horizontal="right"/>
    </xf>
    <xf numFmtId="178" fontId="12" fillId="0" borderId="0" xfId="452" applyNumberFormat="1" applyFont="1" applyFill="1"/>
    <xf numFmtId="178" fontId="12" fillId="0" borderId="0" xfId="452" applyNumberFormat="1" applyFont="1" applyFill="1" applyAlignment="1">
      <alignment horizontal="right"/>
    </xf>
    <xf numFmtId="0" fontId="14" fillId="0" borderId="25" xfId="0" applyFont="1" applyBorder="1" applyAlignment="1">
      <alignment horizontal="center" vertical="center" wrapText="1"/>
    </xf>
    <xf numFmtId="0" fontId="85" fillId="0" borderId="25" xfId="0" applyFont="1" applyBorder="1" applyAlignment="1">
      <alignment horizontal="center" wrapText="1"/>
    </xf>
    <xf numFmtId="0" fontId="85" fillId="0" borderId="0" xfId="0" applyFont="1" applyAlignment="1">
      <alignment horizontal="center" wrapText="1"/>
    </xf>
    <xf numFmtId="0" fontId="12" fillId="0" borderId="0" xfId="0" quotePrefix="1" applyFont="1" applyAlignment="1">
      <alignment horizontal="center"/>
    </xf>
    <xf numFmtId="1" fontId="12" fillId="0" borderId="0" xfId="0" applyNumberFormat="1" applyFont="1" applyAlignment="1">
      <alignment horizontal="center"/>
    </xf>
    <xf numFmtId="173" fontId="12" fillId="0" borderId="0" xfId="0" applyNumberFormat="1" applyFont="1" applyAlignment="1">
      <alignment horizontal="center"/>
    </xf>
    <xf numFmtId="0" fontId="12" fillId="0" borderId="25" xfId="0" applyFont="1" applyBorder="1" applyAlignment="1">
      <alignment horizontal="center"/>
    </xf>
    <xf numFmtId="0" fontId="12" fillId="0" borderId="25" xfId="0" quotePrefix="1" applyFont="1" applyBorder="1" applyAlignment="1">
      <alignment horizontal="center"/>
    </xf>
    <xf numFmtId="1" fontId="12" fillId="0" borderId="25" xfId="0" applyNumberFormat="1" applyFont="1" applyBorder="1" applyAlignment="1">
      <alignment horizontal="center"/>
    </xf>
    <xf numFmtId="173" fontId="12" fillId="0" borderId="25" xfId="0" applyNumberFormat="1" applyFont="1" applyBorder="1" applyAlignment="1">
      <alignment horizontal="center"/>
    </xf>
    <xf numFmtId="0" fontId="12" fillId="0" borderId="25" xfId="0" applyFont="1" applyBorder="1"/>
    <xf numFmtId="0" fontId="12" fillId="0" borderId="0" xfId="0" quotePrefix="1" applyFont="1" applyAlignment="1">
      <alignment horizontal="center" wrapText="1"/>
    </xf>
    <xf numFmtId="0" fontId="82" fillId="0" borderId="0" xfId="0" applyFont="1" applyAlignment="1">
      <alignment horizontal="right"/>
    </xf>
    <xf numFmtId="173" fontId="12" fillId="0" borderId="0" xfId="0" applyNumberFormat="1" applyFont="1" applyFill="1" applyBorder="1" applyAlignment="1">
      <alignment horizontal="center"/>
    </xf>
    <xf numFmtId="0" fontId="82" fillId="0" borderId="0" xfId="0" applyFont="1" applyFill="1" applyBorder="1" applyAlignment="1">
      <alignment horizontal="right"/>
    </xf>
    <xf numFmtId="0" fontId="82" fillId="0" borderId="25" xfId="0" applyFont="1" applyBorder="1" applyAlignment="1">
      <alignment horizontal="right"/>
    </xf>
    <xf numFmtId="0" fontId="14" fillId="0" borderId="27" xfId="0" applyFont="1" applyBorder="1" applyAlignment="1">
      <alignment horizontal="center" vertical="center" wrapText="1"/>
    </xf>
    <xf numFmtId="0" fontId="108" fillId="0" borderId="27" xfId="0" applyFont="1" applyBorder="1" applyAlignment="1">
      <alignment horizontal="right" vertical="center" wrapText="1"/>
    </xf>
    <xf numFmtId="173" fontId="14" fillId="0" borderId="27" xfId="0" applyNumberFormat="1" applyFont="1" applyBorder="1" applyAlignment="1">
      <alignment horizontal="center" vertical="center" wrapText="1"/>
    </xf>
    <xf numFmtId="0" fontId="12" fillId="0" borderId="27" xfId="0" applyFont="1" applyBorder="1"/>
    <xf numFmtId="2" fontId="12" fillId="0" borderId="25" xfId="0" applyNumberFormat="1" applyFont="1" applyFill="1" applyBorder="1" applyAlignment="1">
      <alignment horizontal="right"/>
    </xf>
    <xf numFmtId="0" fontId="12" fillId="0" borderId="25" xfId="0" applyFont="1" applyBorder="1" applyAlignment="1">
      <alignment horizontal="right"/>
    </xf>
    <xf numFmtId="2" fontId="12" fillId="0" borderId="25" xfId="0" applyNumberFormat="1" applyFont="1" applyBorder="1" applyAlignment="1">
      <alignment horizontal="right"/>
    </xf>
    <xf numFmtId="49" fontId="14" fillId="0" borderId="0" xfId="0" applyNumberFormat="1" applyFont="1" applyAlignment="1"/>
    <xf numFmtId="0" fontId="14" fillId="30" borderId="11" xfId="0" applyFont="1" applyFill="1" applyBorder="1"/>
    <xf numFmtId="171" fontId="12" fillId="30" borderId="13" xfId="28" applyNumberFormat="1" applyFont="1" applyFill="1" applyBorder="1"/>
    <xf numFmtId="0" fontId="14" fillId="30" borderId="14" xfId="0" applyFont="1" applyFill="1" applyBorder="1"/>
    <xf numFmtId="44" fontId="12" fillId="30" borderId="17" xfId="386" applyFont="1" applyFill="1" applyBorder="1"/>
    <xf numFmtId="0" fontId="91" fillId="0" borderId="0" xfId="0" applyFont="1" applyBorder="1" applyAlignment="1">
      <alignment vertical="center"/>
    </xf>
    <xf numFmtId="178" fontId="4" fillId="0" borderId="0" xfId="387" applyNumberFormat="1" applyFont="1" applyFill="1" applyBorder="1" applyAlignment="1">
      <alignment horizontal="right"/>
    </xf>
    <xf numFmtId="171" fontId="4" fillId="30" borderId="0" xfId="28" applyNumberFormat="1" applyFont="1" applyFill="1" applyBorder="1" applyAlignment="1">
      <alignment horizontal="right"/>
    </xf>
    <xf numFmtId="171" fontId="4" fillId="0" borderId="0" xfId="28" applyNumberFormat="1" applyFont="1" applyFill="1" applyBorder="1" applyAlignment="1">
      <alignment horizontal="right"/>
    </xf>
    <xf numFmtId="171" fontId="86" fillId="0" borderId="0" xfId="28" applyNumberFormat="1" applyFont="1" applyFill="1"/>
    <xf numFmtId="171" fontId="4" fillId="0" borderId="0" xfId="425" applyNumberFormat="1" applyFont="1" applyAlignment="1">
      <alignment horizontal="center"/>
    </xf>
    <xf numFmtId="171" fontId="4" fillId="32" borderId="0" xfId="28" applyNumberFormat="1" applyFont="1" applyFill="1"/>
    <xf numFmtId="171" fontId="4" fillId="30" borderId="0" xfId="28" applyNumberFormat="1" applyFont="1" applyFill="1"/>
    <xf numFmtId="0" fontId="4" fillId="34" borderId="0" xfId="425" applyFont="1" applyFill="1" applyAlignment="1">
      <alignment horizontal="right"/>
    </xf>
    <xf numFmtId="0" fontId="12" fillId="0" borderId="0" xfId="478" applyFont="1" applyFill="1" applyAlignment="1">
      <alignment horizontal="left" wrapText="1"/>
    </xf>
    <xf numFmtId="0" fontId="12" fillId="0" borderId="0" xfId="0" applyFont="1" applyAlignment="1">
      <alignment horizontal="center"/>
    </xf>
    <xf numFmtId="5" fontId="12" fillId="0" borderId="21" xfId="0" applyNumberFormat="1" applyFont="1" applyFill="1" applyBorder="1" applyAlignment="1">
      <alignment horizontal="center"/>
    </xf>
    <xf numFmtId="37" fontId="12" fillId="0" borderId="22" xfId="0" applyNumberFormat="1" applyFont="1" applyFill="1" applyBorder="1" applyAlignment="1">
      <alignment horizontal="center"/>
    </xf>
    <xf numFmtId="5" fontId="77" fillId="0" borderId="22" xfId="0" applyNumberFormat="1" applyFont="1" applyFill="1" applyBorder="1" applyAlignment="1">
      <alignment horizontal="center"/>
    </xf>
    <xf numFmtId="185" fontId="0" fillId="0" borderId="0" xfId="0" applyNumberFormat="1"/>
    <xf numFmtId="49" fontId="12" fillId="0" borderId="18" xfId="0" applyNumberFormat="1" applyFont="1" applyBorder="1" applyAlignment="1">
      <alignment horizontal="center" wrapText="1"/>
    </xf>
    <xf numFmtId="49" fontId="12" fillId="25" borderId="19" xfId="0" applyNumberFormat="1" applyFont="1" applyFill="1" applyBorder="1" applyAlignment="1">
      <alignment wrapText="1"/>
    </xf>
    <xf numFmtId="49" fontId="12" fillId="0" borderId="19" xfId="0" applyNumberFormat="1" applyFont="1" applyBorder="1" applyAlignment="1">
      <alignment horizontal="center" wrapText="1"/>
    </xf>
    <xf numFmtId="49" fontId="12" fillId="0" borderId="19" xfId="0" applyNumberFormat="1" applyFont="1" applyBorder="1" applyAlignment="1">
      <alignment wrapText="1"/>
    </xf>
    <xf numFmtId="49" fontId="12" fillId="0" borderId="20" xfId="0" applyNumberFormat="1" applyFont="1" applyBorder="1" applyAlignment="1">
      <alignment wrapText="1"/>
    </xf>
    <xf numFmtId="37" fontId="12" fillId="0" borderId="11" xfId="0" applyNumberFormat="1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4" fillId="0" borderId="22" xfId="0" applyFont="1" applyFill="1" applyBorder="1"/>
    <xf numFmtId="173" fontId="12" fillId="0" borderId="22" xfId="386" applyNumberFormat="1" applyFont="1" applyBorder="1" applyAlignment="1">
      <alignment horizontal="center"/>
    </xf>
    <xf numFmtId="0" fontId="12" fillId="0" borderId="22" xfId="0" applyNumberFormat="1" applyFont="1" applyFill="1" applyBorder="1"/>
    <xf numFmtId="49" fontId="14" fillId="0" borderId="22" xfId="0" applyNumberFormat="1" applyFont="1" applyBorder="1" applyAlignment="1">
      <alignment wrapText="1"/>
    </xf>
    <xf numFmtId="0" fontId="14" fillId="0" borderId="22" xfId="0" applyFont="1" applyBorder="1" applyAlignment="1">
      <alignment horizontal="right"/>
    </xf>
    <xf numFmtId="0" fontId="14" fillId="25" borderId="0" xfId="0" applyFont="1" applyFill="1" applyBorder="1"/>
    <xf numFmtId="49" fontId="12" fillId="0" borderId="22" xfId="0" applyNumberFormat="1" applyFont="1" applyBorder="1"/>
    <xf numFmtId="0" fontId="12" fillId="0" borderId="22" xfId="0" applyFont="1" applyBorder="1" applyAlignment="1">
      <alignment horizontal="left"/>
    </xf>
    <xf numFmtId="49" fontId="12" fillId="0" borderId="22" xfId="0" applyNumberFormat="1" applyFont="1" applyBorder="1" applyAlignment="1">
      <alignment horizontal="center"/>
    </xf>
    <xf numFmtId="5" fontId="14" fillId="0" borderId="22" xfId="0" applyNumberFormat="1" applyFont="1" applyBorder="1" applyAlignment="1">
      <alignment horizontal="center"/>
    </xf>
    <xf numFmtId="17" fontId="4" fillId="0" borderId="0" xfId="0" quotePrefix="1" applyNumberFormat="1" applyFont="1" applyFill="1" applyBorder="1" applyAlignment="1">
      <alignment horizontal="right"/>
    </xf>
    <xf numFmtId="5" fontId="12" fillId="0" borderId="16" xfId="0" applyNumberFormat="1" applyFont="1" applyBorder="1"/>
    <xf numFmtId="164" fontId="14" fillId="0" borderId="16" xfId="0" applyNumberFormat="1" applyFont="1" applyBorder="1"/>
    <xf numFmtId="43" fontId="12" fillId="0" borderId="16" xfId="28" applyFont="1" applyBorder="1"/>
    <xf numFmtId="173" fontId="14" fillId="0" borderId="17" xfId="386" applyNumberFormat="1" applyFont="1" applyBorder="1"/>
    <xf numFmtId="0" fontId="12" fillId="0" borderId="0" xfId="478" applyFont="1" applyFill="1" applyAlignment="1">
      <alignment horizontal="left" wrapText="1"/>
    </xf>
    <xf numFmtId="0" fontId="4" fillId="34" borderId="0" xfId="425" applyFont="1" applyFill="1" applyAlignment="1">
      <alignment horizontal="left"/>
    </xf>
    <xf numFmtId="186" fontId="4" fillId="0" borderId="58" xfId="527" applyNumberFormat="1" applyFont="1" applyFill="1" applyBorder="1" applyAlignment="1">
      <alignment horizontal="right"/>
    </xf>
    <xf numFmtId="186" fontId="4" fillId="0" borderId="0" xfId="527" applyNumberFormat="1" applyFont="1" applyFill="1" applyBorder="1" applyAlignment="1">
      <alignment horizontal="right"/>
    </xf>
    <xf numFmtId="186" fontId="4" fillId="0" borderId="25" xfId="527" applyNumberFormat="1" applyFont="1" applyFill="1" applyBorder="1" applyAlignment="1">
      <alignment horizontal="right"/>
    </xf>
    <xf numFmtId="186" fontId="4" fillId="0" borderId="60" xfId="527" applyNumberFormat="1" applyFont="1" applyFill="1" applyBorder="1" applyAlignment="1">
      <alignment horizontal="right"/>
    </xf>
    <xf numFmtId="186" fontId="6" fillId="0" borderId="0" xfId="527" applyNumberFormat="1" applyFont="1" applyFill="1" applyBorder="1" applyAlignment="1">
      <alignment horizontal="right"/>
    </xf>
    <xf numFmtId="186" fontId="6" fillId="0" borderId="58" xfId="527" applyNumberFormat="1" applyFont="1" applyFill="1" applyBorder="1" applyAlignment="1">
      <alignment horizontal="right"/>
    </xf>
    <xf numFmtId="41" fontId="6" fillId="0" borderId="0" xfId="28" applyNumberFormat="1" applyFont="1" applyFill="1" applyBorder="1" applyAlignment="1">
      <alignment horizontal="right"/>
    </xf>
    <xf numFmtId="43" fontId="4" fillId="0" borderId="0" xfId="28" applyFont="1" applyFill="1"/>
    <xf numFmtId="43" fontId="4" fillId="0" borderId="53" xfId="28" applyFont="1" applyFill="1" applyBorder="1"/>
    <xf numFmtId="43" fontId="0" fillId="0" borderId="53" xfId="28" applyFont="1" applyFill="1" applyBorder="1"/>
    <xf numFmtId="43" fontId="0" fillId="0" borderId="0" xfId="28" applyFont="1" applyFill="1"/>
    <xf numFmtId="43" fontId="97" fillId="0" borderId="0" xfId="28" applyFont="1" applyFill="1" applyAlignment="1"/>
    <xf numFmtId="43" fontId="6" fillId="0" borderId="0" xfId="28" applyFont="1" applyFill="1"/>
    <xf numFmtId="41" fontId="4" fillId="0" borderId="0" xfId="28" applyNumberFormat="1" applyFont="1" applyFill="1"/>
    <xf numFmtId="171" fontId="4" fillId="0" borderId="0" xfId="28" applyNumberFormat="1" applyFont="1" applyFill="1" applyAlignment="1">
      <alignment horizontal="centerContinuous"/>
    </xf>
    <xf numFmtId="171" fontId="6" fillId="0" borderId="54" xfId="28" applyNumberFormat="1" applyFont="1" applyFill="1" applyBorder="1" applyAlignment="1"/>
    <xf numFmtId="171" fontId="4" fillId="0" borderId="54" xfId="28" applyNumberFormat="1" applyFont="1" applyFill="1" applyBorder="1"/>
    <xf numFmtId="171" fontId="6" fillId="0" borderId="57" xfId="28" applyNumberFormat="1" applyFont="1" applyFill="1" applyBorder="1" applyAlignment="1">
      <alignment horizontal="centerContinuous"/>
    </xf>
    <xf numFmtId="171" fontId="6" fillId="0" borderId="57" xfId="28" applyNumberFormat="1" applyFont="1" applyFill="1" applyBorder="1" applyAlignment="1">
      <alignment horizontal="center"/>
    </xf>
    <xf numFmtId="171" fontId="6" fillId="0" borderId="54" xfId="28" applyNumberFormat="1" applyFont="1" applyFill="1" applyBorder="1" applyAlignment="1">
      <alignment horizontal="center"/>
    </xf>
    <xf numFmtId="171" fontId="6" fillId="0" borderId="0" xfId="28" applyNumberFormat="1" applyFont="1" applyFill="1" applyBorder="1" applyAlignment="1">
      <alignment horizontal="right"/>
    </xf>
    <xf numFmtId="43" fontId="4" fillId="0" borderId="0" xfId="28" applyFont="1" applyFill="1" applyAlignment="1">
      <alignment horizontal="right"/>
    </xf>
    <xf numFmtId="43" fontId="4" fillId="0" borderId="58" xfId="28" applyFont="1" applyFill="1" applyBorder="1" applyAlignment="1">
      <alignment horizontal="right"/>
    </xf>
    <xf numFmtId="43" fontId="4" fillId="0" borderId="46" xfId="28" applyFont="1" applyFill="1" applyBorder="1" applyAlignment="1">
      <alignment horizontal="left"/>
    </xf>
    <xf numFmtId="43" fontId="4" fillId="0" borderId="62" xfId="28" applyFont="1" applyFill="1" applyBorder="1"/>
    <xf numFmtId="43" fontId="4" fillId="0" borderId="63" xfId="28" applyFont="1" applyFill="1" applyBorder="1"/>
    <xf numFmtId="43" fontId="4" fillId="0" borderId="0" xfId="28" applyFont="1" applyFill="1" applyBorder="1"/>
    <xf numFmtId="43" fontId="4" fillId="0" borderId="0" xfId="28" applyFont="1" applyFill="1" applyBorder="1" applyAlignment="1">
      <alignment horizontal="left"/>
    </xf>
    <xf numFmtId="43" fontId="4" fillId="0" borderId="58" xfId="28" applyFont="1" applyFill="1" applyBorder="1"/>
    <xf numFmtId="43" fontId="4" fillId="0" borderId="25" xfId="28" applyFont="1" applyFill="1" applyBorder="1"/>
    <xf numFmtId="43" fontId="4" fillId="0" borderId="25" xfId="28" applyFont="1" applyFill="1" applyBorder="1" applyAlignment="1">
      <alignment horizontal="left"/>
    </xf>
    <xf numFmtId="43" fontId="4" fillId="0" borderId="59" xfId="28" applyFont="1" applyFill="1" applyBorder="1" applyAlignment="1">
      <alignment horizontal="left"/>
    </xf>
    <xf numFmtId="43" fontId="4" fillId="0" borderId="60" xfId="28" applyFont="1" applyFill="1" applyBorder="1"/>
    <xf numFmtId="43" fontId="4" fillId="0" borderId="67" xfId="28" applyFont="1" applyFill="1" applyBorder="1"/>
    <xf numFmtId="43" fontId="4" fillId="0" borderId="68" xfId="28" applyFont="1" applyFill="1" applyBorder="1"/>
    <xf numFmtId="43" fontId="4" fillId="0" borderId="0" xfId="28" applyFont="1" applyFill="1" applyAlignment="1"/>
    <xf numFmtId="43" fontId="4" fillId="0" borderId="0" xfId="28" applyFont="1" applyFill="1" applyBorder="1" applyAlignment="1"/>
    <xf numFmtId="43" fontId="4" fillId="0" borderId="25" xfId="28" applyFont="1" applyFill="1" applyBorder="1" applyAlignment="1"/>
    <xf numFmtId="43" fontId="4" fillId="0" borderId="0" xfId="28" applyFont="1" applyFill="1" applyAlignment="1" applyProtection="1">
      <alignment horizontal="right"/>
      <protection hidden="1"/>
    </xf>
    <xf numFmtId="43" fontId="4" fillId="0" borderId="0" xfId="28" applyFont="1" applyFill="1" applyBorder="1" applyAlignment="1" applyProtection="1">
      <alignment horizontal="right"/>
      <protection hidden="1"/>
    </xf>
    <xf numFmtId="43" fontId="4" fillId="0" borderId="46" xfId="28" applyFont="1" applyFill="1" applyBorder="1" applyAlignment="1" applyProtection="1">
      <alignment horizontal="left"/>
      <protection hidden="1"/>
    </xf>
    <xf numFmtId="43" fontId="99" fillId="0" borderId="46" xfId="28" applyFont="1" applyFill="1" applyBorder="1" applyAlignment="1" applyProtection="1">
      <alignment horizontal="left"/>
      <protection hidden="1"/>
    </xf>
    <xf numFmtId="43" fontId="6" fillId="0" borderId="0" xfId="28" applyFont="1" applyFill="1" applyBorder="1"/>
    <xf numFmtId="43" fontId="6" fillId="0" borderId="58" xfId="28" applyFont="1" applyFill="1" applyBorder="1"/>
    <xf numFmtId="43" fontId="6" fillId="0" borderId="46" xfId="28" applyFont="1" applyFill="1" applyBorder="1" applyAlignment="1">
      <alignment horizontal="left"/>
    </xf>
    <xf numFmtId="43" fontId="6" fillId="0" borderId="62" xfId="28" applyFont="1" applyFill="1" applyBorder="1"/>
    <xf numFmtId="43" fontId="6" fillId="0" borderId="63" xfId="28" applyFont="1" applyFill="1" applyBorder="1"/>
    <xf numFmtId="43" fontId="4" fillId="0" borderId="0" xfId="28" applyFont="1" applyFill="1" applyAlignment="1">
      <alignment horizontal="center"/>
    </xf>
    <xf numFmtId="43" fontId="4" fillId="0" borderId="0" xfId="28" applyFont="1" applyFill="1" applyBorder="1" applyAlignment="1">
      <alignment horizontal="center"/>
    </xf>
    <xf numFmtId="43" fontId="6" fillId="0" borderId="0" xfId="28" applyFont="1" applyFill="1" applyBorder="1" applyAlignment="1"/>
    <xf numFmtId="43" fontId="6" fillId="0" borderId="0" xfId="28" applyFont="1" applyFill="1" applyAlignment="1"/>
    <xf numFmtId="43" fontId="4" fillId="0" borderId="58" xfId="28" applyFont="1" applyFill="1" applyBorder="1" applyAlignment="1">
      <alignment horizontal="left"/>
    </xf>
    <xf numFmtId="171" fontId="4" fillId="0" borderId="0" xfId="28" applyNumberFormat="1" applyFont="1" applyFill="1" applyBorder="1" applyAlignment="1">
      <alignment horizontal="left"/>
    </xf>
    <xf numFmtId="171" fontId="4" fillId="0" borderId="46" xfId="28" applyNumberFormat="1" applyFont="1" applyFill="1" applyBorder="1" applyAlignment="1">
      <alignment horizontal="left"/>
    </xf>
    <xf numFmtId="171" fontId="4" fillId="0" borderId="58" xfId="28" applyNumberFormat="1" applyFont="1" applyFill="1" applyBorder="1" applyAlignment="1">
      <alignment horizontal="left"/>
    </xf>
    <xf numFmtId="171" fontId="101" fillId="0" borderId="0" xfId="28" applyNumberFormat="1" applyFont="1" applyFill="1" applyAlignment="1"/>
    <xf numFmtId="171" fontId="101" fillId="0" borderId="0" xfId="28" applyNumberFormat="1" applyFont="1" applyFill="1" applyBorder="1"/>
    <xf numFmtId="171" fontId="101" fillId="0" borderId="0" xfId="28" applyNumberFormat="1" applyFont="1" applyFill="1" applyBorder="1" applyAlignment="1">
      <alignment horizontal="right"/>
    </xf>
    <xf numFmtId="171" fontId="101" fillId="0" borderId="0" xfId="28" applyNumberFormat="1" applyFont="1" applyFill="1" applyBorder="1" applyAlignment="1">
      <alignment horizontal="left"/>
    </xf>
    <xf numFmtId="171" fontId="101" fillId="0" borderId="46" xfId="28" applyNumberFormat="1" applyFont="1" applyFill="1" applyBorder="1" applyAlignment="1">
      <alignment horizontal="left"/>
    </xf>
    <xf numFmtId="171" fontId="101" fillId="0" borderId="0" xfId="28" applyNumberFormat="1" applyFont="1" applyFill="1" applyBorder="1" applyAlignment="1"/>
    <xf numFmtId="171" fontId="101" fillId="0" borderId="58" xfId="28" applyNumberFormat="1" applyFont="1" applyFill="1" applyBorder="1"/>
    <xf numFmtId="171" fontId="4" fillId="0" borderId="62" xfId="28" applyNumberFormat="1" applyFont="1" applyFill="1" applyBorder="1"/>
    <xf numFmtId="171" fontId="4" fillId="0" borderId="63" xfId="28" applyNumberFormat="1" applyFont="1" applyFill="1" applyBorder="1"/>
    <xf numFmtId="171" fontId="4" fillId="0" borderId="0" xfId="28" applyNumberFormat="1" applyFont="1" applyFill="1" applyAlignment="1"/>
    <xf numFmtId="171" fontId="101" fillId="0" borderId="0" xfId="28" applyNumberFormat="1" applyFont="1" applyFill="1"/>
    <xf numFmtId="171" fontId="101" fillId="0" borderId="58" xfId="28" applyNumberFormat="1" applyFont="1" applyFill="1" applyBorder="1" applyAlignment="1">
      <alignment horizontal="left"/>
    </xf>
    <xf numFmtId="43" fontId="101" fillId="0" borderId="0" xfId="28" applyFont="1" applyFill="1" applyBorder="1"/>
    <xf numFmtId="186" fontId="101" fillId="0" borderId="0" xfId="527" applyNumberFormat="1" applyFont="1" applyFill="1" applyBorder="1" applyAlignment="1">
      <alignment horizontal="right"/>
    </xf>
    <xf numFmtId="43" fontId="101" fillId="0" borderId="0" xfId="28" applyFont="1" applyFill="1" applyBorder="1" applyAlignment="1">
      <alignment horizontal="left"/>
    </xf>
    <xf numFmtId="43" fontId="101" fillId="0" borderId="58" xfId="28" applyFont="1" applyFill="1" applyBorder="1" applyAlignment="1">
      <alignment horizontal="left"/>
    </xf>
    <xf numFmtId="43" fontId="101" fillId="0" borderId="46" xfId="28" applyFont="1" applyFill="1" applyBorder="1" applyAlignment="1">
      <alignment horizontal="left"/>
    </xf>
    <xf numFmtId="173" fontId="14" fillId="0" borderId="22" xfId="386" applyNumberFormat="1" applyFont="1" applyBorder="1" applyAlignment="1">
      <alignment horizontal="center"/>
    </xf>
    <xf numFmtId="173" fontId="12" fillId="0" borderId="22" xfId="0" applyNumberFormat="1" applyFont="1" applyBorder="1" applyAlignment="1">
      <alignment horizontal="center"/>
    </xf>
    <xf numFmtId="185" fontId="4" fillId="35" borderId="0" xfId="0" applyNumberFormat="1" applyFont="1" applyFill="1"/>
    <xf numFmtId="40" fontId="4" fillId="32" borderId="0" xfId="453" applyNumberFormat="1" applyFont="1" applyFill="1" applyAlignment="1"/>
    <xf numFmtId="0" fontId="79" fillId="0" borderId="15" xfId="488" applyFont="1" applyFill="1" applyBorder="1"/>
    <xf numFmtId="0" fontId="79" fillId="0" borderId="15" xfId="488" applyFont="1" applyFill="1" applyBorder="1" applyAlignment="1">
      <alignment horizontal="right"/>
    </xf>
    <xf numFmtId="0" fontId="80" fillId="0" borderId="15" xfId="488" applyFont="1" applyFill="1" applyBorder="1" applyAlignment="1">
      <alignment horizontal="right"/>
    </xf>
    <xf numFmtId="0" fontId="77" fillId="0" borderId="15" xfId="488" applyFont="1" applyFill="1" applyBorder="1" applyAlignment="1">
      <alignment horizontal="left"/>
    </xf>
    <xf numFmtId="0" fontId="80" fillId="0" borderId="14" xfId="488" applyFont="1" applyFill="1" applyBorder="1" applyAlignment="1">
      <alignment horizontal="right"/>
    </xf>
    <xf numFmtId="0" fontId="80" fillId="0" borderId="21" xfId="488" applyFont="1" applyBorder="1" applyAlignment="1">
      <alignment horizontal="center" wrapText="1"/>
    </xf>
    <xf numFmtId="0" fontId="80" fillId="0" borderId="22" xfId="488" applyFont="1" applyBorder="1" applyAlignment="1">
      <alignment horizontal="center" wrapText="1"/>
    </xf>
    <xf numFmtId="0" fontId="80" fillId="0" borderId="24" xfId="488" applyFont="1" applyFill="1" applyBorder="1" applyAlignment="1">
      <alignment horizontal="center"/>
    </xf>
    <xf numFmtId="0" fontId="86" fillId="0" borderId="0" xfId="0" applyFont="1" applyFill="1" applyAlignment="1">
      <alignment horizontal="left"/>
    </xf>
    <xf numFmtId="169" fontId="12" fillId="0" borderId="29" xfId="386" applyNumberFormat="1" applyFont="1" applyFill="1" applyBorder="1" applyAlignment="1">
      <alignment horizontal="center" vertical="center" wrapText="1"/>
    </xf>
    <xf numFmtId="173" fontId="80" fillId="0" borderId="0" xfId="488" applyNumberFormat="1" applyFont="1"/>
    <xf numFmtId="0" fontId="4" fillId="0" borderId="0" xfId="425" quotePrefix="1" applyFont="1" applyFill="1" applyAlignment="1">
      <alignment horizontal="right"/>
    </xf>
    <xf numFmtId="44" fontId="12" fillId="0" borderId="24" xfId="386" applyNumberFormat="1" applyFont="1" applyFill="1" applyBorder="1" applyAlignment="1">
      <alignment horizontal="center"/>
    </xf>
    <xf numFmtId="175" fontId="4" fillId="34" borderId="0" xfId="478" quotePrefix="1" applyNumberFormat="1" applyFont="1" applyFill="1" applyAlignment="1">
      <alignment horizontal="right"/>
    </xf>
    <xf numFmtId="173" fontId="6" fillId="34" borderId="0" xfId="386" applyNumberFormat="1" applyFont="1" applyFill="1" applyBorder="1" applyProtection="1"/>
    <xf numFmtId="185" fontId="4" fillId="34" borderId="0" xfId="0" applyNumberFormat="1" applyFont="1" applyFill="1"/>
    <xf numFmtId="171" fontId="4" fillId="34" borderId="0" xfId="28" applyNumberFormat="1" applyFont="1" applyFill="1"/>
    <xf numFmtId="171" fontId="4" fillId="34" borderId="0" xfId="28" applyNumberFormat="1" applyFont="1" applyFill="1" applyAlignment="1">
      <alignment horizontal="right"/>
    </xf>
    <xf numFmtId="171" fontId="4" fillId="34" borderId="0" xfId="28" quotePrefix="1" applyNumberFormat="1" applyFont="1" applyFill="1" applyAlignment="1">
      <alignment horizontal="right"/>
    </xf>
    <xf numFmtId="43" fontId="110" fillId="0" borderId="46" xfId="28" applyFont="1" applyFill="1" applyBorder="1" applyAlignment="1">
      <alignment horizontal="left"/>
    </xf>
    <xf numFmtId="0" fontId="4" fillId="34" borderId="0" xfId="0" applyNumberFormat="1" applyFont="1" applyFill="1"/>
    <xf numFmtId="0" fontId="4" fillId="34" borderId="0" xfId="386" applyNumberFormat="1" applyFont="1" applyFill="1"/>
    <xf numFmtId="0" fontId="4" fillId="34" borderId="0" xfId="0" quotePrefix="1" applyNumberFormat="1" applyFont="1" applyFill="1" applyAlignment="1">
      <alignment horizontal="right"/>
    </xf>
    <xf numFmtId="171" fontId="86" fillId="34" borderId="0" xfId="28" applyNumberFormat="1" applyFont="1" applyFill="1"/>
    <xf numFmtId="171" fontId="4" fillId="34" borderId="0" xfId="28" applyNumberFormat="1" applyFont="1" applyFill="1" applyBorder="1" applyAlignment="1">
      <alignment horizontal="right"/>
    </xf>
    <xf numFmtId="0" fontId="4" fillId="34" borderId="0" xfId="0" applyFont="1" applyFill="1"/>
    <xf numFmtId="178" fontId="4" fillId="34" borderId="0" xfId="387" applyNumberFormat="1" applyFont="1" applyFill="1" applyBorder="1" applyAlignment="1">
      <alignment horizontal="right"/>
    </xf>
    <xf numFmtId="10" fontId="4" fillId="34" borderId="0" xfId="527" applyNumberFormat="1" applyFont="1" applyFill="1" applyBorder="1" applyAlignment="1">
      <alignment horizontal="right"/>
    </xf>
    <xf numFmtId="164" fontId="12" fillId="0" borderId="22" xfId="0" applyNumberFormat="1" applyFont="1" applyFill="1" applyBorder="1" applyAlignment="1">
      <alignment horizontal="center"/>
    </xf>
    <xf numFmtId="0" fontId="6" fillId="36" borderId="24" xfId="0" applyFont="1" applyFill="1" applyBorder="1"/>
    <xf numFmtId="173" fontId="4" fillId="36" borderId="0" xfId="386" applyNumberFormat="1" applyFont="1" applyFill="1" applyAlignment="1">
      <alignment horizontal="left"/>
    </xf>
    <xf numFmtId="171" fontId="4" fillId="36" borderId="0" xfId="28" applyNumberFormat="1" applyFont="1" applyFill="1"/>
    <xf numFmtId="178" fontId="4" fillId="36" borderId="0" xfId="387" applyNumberFormat="1" applyFont="1" applyFill="1" applyBorder="1" applyAlignment="1">
      <alignment horizontal="right"/>
    </xf>
    <xf numFmtId="10" fontId="4" fillId="36" borderId="0" xfId="527" applyNumberFormat="1" applyFont="1" applyFill="1" applyBorder="1" applyAlignment="1">
      <alignment horizontal="right"/>
    </xf>
    <xf numFmtId="0" fontId="86" fillId="36" borderId="0" xfId="0" applyFont="1" applyFill="1" applyAlignment="1">
      <alignment horizontal="left"/>
    </xf>
    <xf numFmtId="171" fontId="86" fillId="36" borderId="0" xfId="28" applyNumberFormat="1" applyFont="1" applyFill="1"/>
    <xf numFmtId="0" fontId="4" fillId="36" borderId="0" xfId="0" applyFont="1" applyFill="1" applyAlignment="1">
      <alignment horizontal="left"/>
    </xf>
    <xf numFmtId="14" fontId="4" fillId="36" borderId="0" xfId="0" quotePrefix="1" applyNumberFormat="1" applyFont="1" applyFill="1" applyAlignment="1">
      <alignment horizontal="right"/>
    </xf>
    <xf numFmtId="171" fontId="4" fillId="36" borderId="0" xfId="28" applyNumberFormat="1" applyFont="1" applyFill="1" applyAlignment="1">
      <alignment horizontal="right"/>
    </xf>
    <xf numFmtId="166" fontId="4" fillId="36" borderId="0" xfId="528" applyNumberFormat="1" applyFont="1" applyFill="1" applyAlignment="1">
      <alignment horizontal="right"/>
    </xf>
    <xf numFmtId="10" fontId="4" fillId="36" borderId="0" xfId="528" applyNumberFormat="1" applyFont="1" applyFill="1" applyAlignment="1">
      <alignment horizontal="right"/>
    </xf>
    <xf numFmtId="179" fontId="4" fillId="36" borderId="0" xfId="29" applyNumberFormat="1" applyFont="1" applyFill="1" applyAlignment="1">
      <alignment horizontal="right"/>
    </xf>
    <xf numFmtId="43" fontId="4" fillId="36" borderId="0" xfId="29" applyFont="1" applyFill="1" applyAlignment="1">
      <alignment horizontal="right"/>
    </xf>
    <xf numFmtId="0" fontId="4" fillId="36" borderId="0" xfId="386" applyNumberFormat="1" applyFont="1" applyFill="1"/>
    <xf numFmtId="3" fontId="4" fillId="0" borderId="0" xfId="0" applyNumberFormat="1" applyFont="1" applyFill="1"/>
    <xf numFmtId="40" fontId="4" fillId="0" borderId="0" xfId="0" applyNumberFormat="1" applyFont="1" applyFill="1" applyAlignment="1">
      <alignment horizontal="left" indent="1"/>
    </xf>
    <xf numFmtId="40" fontId="4" fillId="0" borderId="0" xfId="0" applyNumberFormat="1" applyFont="1" applyFill="1" applyAlignment="1">
      <alignment horizontal="left" indent="6"/>
    </xf>
    <xf numFmtId="0" fontId="4" fillId="0" borderId="0" xfId="0" applyFont="1" applyFill="1" applyAlignment="1">
      <alignment horizontal="left" indent="6"/>
    </xf>
    <xf numFmtId="37" fontId="4" fillId="0" borderId="0" xfId="0" applyNumberFormat="1" applyFont="1" applyFill="1"/>
    <xf numFmtId="186" fontId="4" fillId="0" borderId="0" xfId="0" applyNumberFormat="1" applyFont="1" applyFill="1" applyAlignment="1">
      <alignment horizontal="right"/>
    </xf>
    <xf numFmtId="186" fontId="4" fillId="0" borderId="46" xfId="0" applyNumberFormat="1" applyFont="1" applyFill="1" applyBorder="1" applyAlignment="1">
      <alignment horizontal="right"/>
    </xf>
    <xf numFmtId="8" fontId="4" fillId="0" borderId="0" xfId="0" applyNumberFormat="1" applyFont="1" applyFill="1"/>
    <xf numFmtId="0" fontId="6" fillId="0" borderId="0" xfId="0" applyFont="1" applyFill="1" applyAlignment="1">
      <alignment horizontal="center"/>
    </xf>
    <xf numFmtId="0" fontId="88" fillId="0" borderId="0" xfId="0" applyFont="1" applyFill="1" applyAlignment="1">
      <alignment horizontal="right"/>
    </xf>
    <xf numFmtId="39" fontId="110" fillId="0" borderId="0" xfId="0" applyNumberFormat="1" applyFont="1" applyFill="1" applyAlignment="1">
      <alignment horizontal="left" indent="11"/>
    </xf>
    <xf numFmtId="171" fontId="110" fillId="0" borderId="0" xfId="28" applyNumberFormat="1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6" fillId="0" borderId="46" xfId="0" applyFont="1" applyFill="1" applyBorder="1" applyAlignment="1">
      <alignment horizontal="left"/>
    </xf>
    <xf numFmtId="38" fontId="6" fillId="0" borderId="0" xfId="0" applyNumberFormat="1" applyFont="1" applyFill="1"/>
    <xf numFmtId="38" fontId="6" fillId="0" borderId="58" xfId="0" applyNumberFormat="1" applyFont="1" applyFill="1" applyBorder="1"/>
    <xf numFmtId="41" fontId="110" fillId="0" borderId="62" xfId="0" applyNumberFormat="1" applyFont="1" applyFill="1" applyBorder="1" applyAlignment="1">
      <alignment horizontal="left" indent="1"/>
    </xf>
    <xf numFmtId="41" fontId="110" fillId="0" borderId="62" xfId="0" applyNumberFormat="1" applyFont="1" applyFill="1" applyBorder="1" applyAlignment="1">
      <alignment horizontal="center"/>
    </xf>
    <xf numFmtId="41" fontId="110" fillId="0" borderId="0" xfId="0" applyNumberFormat="1" applyFont="1" applyFill="1" applyAlignment="1">
      <alignment horizontal="center"/>
    </xf>
    <xf numFmtId="41" fontId="4" fillId="0" borderId="0" xfId="0" applyNumberFormat="1" applyFont="1" applyFill="1"/>
    <xf numFmtId="41" fontId="4" fillId="0" borderId="0" xfId="0" applyNumberFormat="1" applyFont="1" applyFill="1" applyAlignment="1">
      <alignment horizontal="right"/>
    </xf>
    <xf numFmtId="41" fontId="110" fillId="0" borderId="62" xfId="0" applyNumberFormat="1" applyFont="1" applyFill="1" applyBorder="1"/>
    <xf numFmtId="41" fontId="110" fillId="0" borderId="0" xfId="0" applyNumberFormat="1" applyFont="1" applyFill="1"/>
    <xf numFmtId="41" fontId="110" fillId="0" borderId="63" xfId="0" applyNumberFormat="1" applyFont="1" applyFill="1" applyBorder="1"/>
    <xf numFmtId="0" fontId="86" fillId="0" borderId="0" xfId="0" applyFont="1" applyFill="1" applyAlignment="1">
      <alignment horizontal="right"/>
    </xf>
    <xf numFmtId="39" fontId="6" fillId="0" borderId="0" xfId="0" applyNumberFormat="1" applyFont="1" applyFill="1" applyAlignment="1">
      <alignment horizontal="left" indent="14"/>
    </xf>
    <xf numFmtId="171" fontId="6" fillId="0" borderId="0" xfId="28" applyNumberFormat="1" applyFont="1" applyFill="1" applyAlignment="1">
      <alignment horizontal="center"/>
    </xf>
    <xf numFmtId="186" fontId="4" fillId="0" borderId="0" xfId="0" applyNumberFormat="1" applyFont="1" applyFill="1" applyAlignment="1">
      <alignment horizontal="left"/>
    </xf>
    <xf numFmtId="186" fontId="4" fillId="0" borderId="46" xfId="0" applyNumberFormat="1" applyFont="1" applyFill="1" applyBorder="1" applyAlignment="1">
      <alignment horizontal="left"/>
    </xf>
    <xf numFmtId="38" fontId="6" fillId="0" borderId="0" xfId="0" applyNumberFormat="1" applyFont="1" applyFill="1" applyAlignment="1">
      <alignment horizontal="center" vertical="top" wrapText="1"/>
    </xf>
    <xf numFmtId="38" fontId="6" fillId="0" borderId="58" xfId="0" applyNumberFormat="1" applyFont="1" applyFill="1" applyBorder="1" applyAlignment="1">
      <alignment horizontal="center" vertical="top" wrapText="1"/>
    </xf>
    <xf numFmtId="41" fontId="4" fillId="0" borderId="62" xfId="0" applyNumberFormat="1" applyFont="1" applyFill="1" applyBorder="1" applyAlignment="1">
      <alignment horizontal="right"/>
    </xf>
    <xf numFmtId="41" fontId="6" fillId="0" borderId="62" xfId="0" applyNumberFormat="1" applyFont="1" applyFill="1" applyBorder="1"/>
    <xf numFmtId="41" fontId="6" fillId="0" borderId="0" xfId="0" applyNumberFormat="1" applyFont="1" applyFill="1" applyAlignment="1">
      <alignment horizontal="center"/>
    </xf>
    <xf numFmtId="41" fontId="6" fillId="0" borderId="0" xfId="0" applyNumberFormat="1" applyFont="1" applyFill="1"/>
    <xf numFmtId="41" fontId="6" fillId="0" borderId="63" xfId="0" applyNumberFormat="1" applyFont="1" applyFill="1" applyBorder="1"/>
    <xf numFmtId="3" fontId="89" fillId="0" borderId="9" xfId="0" applyNumberFormat="1" applyFont="1" applyFill="1" applyBorder="1" applyAlignment="1">
      <alignment horizontal="left"/>
    </xf>
    <xf numFmtId="3" fontId="4" fillId="0" borderId="54" xfId="0" applyNumberFormat="1" applyFont="1" applyFill="1" applyBorder="1" applyAlignment="1">
      <alignment horizontal="center"/>
    </xf>
    <xf numFmtId="0" fontId="86" fillId="0" borderId="54" xfId="0" applyFont="1" applyFill="1" applyBorder="1" applyAlignment="1">
      <alignment horizontal="right"/>
    </xf>
    <xf numFmtId="39" fontId="6" fillId="0" borderId="54" xfId="0" applyNumberFormat="1" applyFont="1" applyFill="1" applyBorder="1" applyAlignment="1">
      <alignment horizontal="center"/>
    </xf>
    <xf numFmtId="186" fontId="6" fillId="0" borderId="0" xfId="0" applyNumberFormat="1" applyFont="1" applyFill="1" applyAlignment="1">
      <alignment horizontal="left"/>
    </xf>
    <xf numFmtId="186" fontId="6" fillId="0" borderId="46" xfId="0" applyNumberFormat="1" applyFont="1" applyFill="1" applyBorder="1" applyAlignment="1">
      <alignment horizontal="left"/>
    </xf>
    <xf numFmtId="38" fontId="6" fillId="0" borderId="0" xfId="0" applyNumberFormat="1" applyFont="1" applyFill="1" applyAlignment="1">
      <alignment horizontal="center"/>
    </xf>
    <xf numFmtId="38" fontId="6" fillId="0" borderId="58" xfId="0" applyNumberFormat="1" applyFont="1" applyFill="1" applyBorder="1" applyAlignment="1">
      <alignment horizontal="center"/>
    </xf>
    <xf numFmtId="8" fontId="6" fillId="0" borderId="0" xfId="0" applyNumberFormat="1" applyFont="1" applyFill="1"/>
    <xf numFmtId="41" fontId="6" fillId="0" borderId="62" xfId="0" applyNumberFormat="1" applyFont="1" applyFill="1" applyBorder="1" applyAlignment="1">
      <alignment horizontal="center"/>
    </xf>
    <xf numFmtId="187" fontId="89" fillId="0" borderId="0" xfId="0" applyNumberFormat="1" applyFont="1" applyFill="1" applyAlignment="1">
      <alignment horizontal="left"/>
    </xf>
    <xf numFmtId="3" fontId="89" fillId="0" borderId="0" xfId="0" applyNumberFormat="1" applyFont="1" applyFill="1" applyAlignment="1">
      <alignment horizontal="center"/>
    </xf>
    <xf numFmtId="39" fontId="6" fillId="0" borderId="0" xfId="0" applyNumberFormat="1" applyFont="1" applyFill="1" applyAlignment="1">
      <alignment horizontal="centerContinuous"/>
    </xf>
    <xf numFmtId="186" fontId="6" fillId="0" borderId="57" xfId="0" applyNumberFormat="1" applyFont="1" applyFill="1" applyBorder="1" applyAlignment="1">
      <alignment horizontal="centerContinuous"/>
    </xf>
    <xf numFmtId="186" fontId="6" fillId="0" borderId="57" xfId="0" applyNumberFormat="1" applyFont="1" applyFill="1" applyBorder="1" applyAlignment="1">
      <alignment horizontal="left"/>
    </xf>
    <xf numFmtId="186" fontId="6" fillId="0" borderId="64" xfId="0" applyNumberFormat="1" applyFont="1" applyFill="1" applyBorder="1" applyAlignment="1">
      <alignment horizontal="left"/>
    </xf>
    <xf numFmtId="8" fontId="4" fillId="0" borderId="0" xfId="0" applyNumberFormat="1" applyFont="1" applyFill="1" applyAlignment="1">
      <alignment horizontal="centerContinuous"/>
    </xf>
    <xf numFmtId="41" fontId="90" fillId="0" borderId="62" xfId="0" applyNumberFormat="1" applyFont="1" applyFill="1" applyBorder="1" applyAlignment="1">
      <alignment horizontal="centerContinuous"/>
    </xf>
    <xf numFmtId="41" fontId="90" fillId="0" borderId="0" xfId="0" applyNumberFormat="1" applyFont="1" applyFill="1" applyAlignment="1">
      <alignment horizontal="centerContinuous"/>
    </xf>
    <xf numFmtId="41" fontId="90" fillId="0" borderId="63" xfId="0" applyNumberFormat="1" applyFont="1" applyFill="1" applyBorder="1" applyAlignment="1">
      <alignment horizontal="centerContinuous"/>
    </xf>
    <xf numFmtId="3" fontId="89" fillId="0" borderId="54" xfId="0" applyNumberFormat="1" applyFont="1" applyFill="1" applyBorder="1" applyAlignment="1">
      <alignment horizontal="left"/>
    </xf>
    <xf numFmtId="3" fontId="89" fillId="0" borderId="54" xfId="0" applyNumberFormat="1" applyFont="1" applyFill="1" applyBorder="1" applyAlignment="1">
      <alignment horizontal="center"/>
    </xf>
    <xf numFmtId="186" fontId="6" fillId="0" borderId="54" xfId="0" applyNumberFormat="1" applyFont="1" applyFill="1" applyBorder="1" applyAlignment="1">
      <alignment horizontal="center"/>
    </xf>
    <xf numFmtId="186" fontId="6" fillId="0" borderId="55" xfId="0" applyNumberFormat="1" applyFont="1" applyFill="1" applyBorder="1" applyAlignment="1">
      <alignment horizontal="center"/>
    </xf>
    <xf numFmtId="40" fontId="6" fillId="0" borderId="0" xfId="0" applyNumberFormat="1" applyFont="1" applyFill="1" applyAlignment="1">
      <alignment horizontal="center"/>
    </xf>
    <xf numFmtId="41" fontId="6" fillId="0" borderId="65" xfId="0" applyNumberFormat="1" applyFont="1" applyFill="1" applyBorder="1" applyAlignment="1">
      <alignment horizontal="center"/>
    </xf>
    <xf numFmtId="41" fontId="6" fillId="0" borderId="54" xfId="0" applyNumberFormat="1" applyFont="1" applyFill="1" applyBorder="1" applyAlignment="1">
      <alignment horizontal="center"/>
    </xf>
    <xf numFmtId="41" fontId="6" fillId="0" borderId="66" xfId="0" applyNumberFormat="1" applyFont="1" applyFill="1" applyBorder="1" applyAlignment="1">
      <alignment horizontal="center"/>
    </xf>
    <xf numFmtId="3" fontId="6" fillId="0" borderId="0" xfId="0" applyNumberFormat="1" applyFont="1" applyFill="1"/>
    <xf numFmtId="40" fontId="6" fillId="0" borderId="0" xfId="0" applyNumberFormat="1" applyFont="1" applyFill="1" applyAlignment="1">
      <alignment horizontal="right"/>
    </xf>
    <xf numFmtId="40" fontId="6" fillId="0" borderId="0" xfId="0" applyNumberFormat="1" applyFont="1" applyFill="1" applyAlignment="1">
      <alignment horizontal="left"/>
    </xf>
    <xf numFmtId="40" fontId="6" fillId="0" borderId="46" xfId="0" applyNumberFormat="1" applyFont="1" applyFill="1" applyBorder="1" applyAlignment="1">
      <alignment horizontal="left"/>
    </xf>
    <xf numFmtId="40" fontId="6" fillId="0" borderId="58" xfId="0" applyNumberFormat="1" applyFont="1" applyFill="1" applyBorder="1" applyAlignment="1">
      <alignment horizontal="left"/>
    </xf>
    <xf numFmtId="41" fontId="4" fillId="0" borderId="62" xfId="0" applyNumberFormat="1" applyFont="1" applyFill="1" applyBorder="1"/>
    <xf numFmtId="41" fontId="4" fillId="0" borderId="63" xfId="0" applyNumberFormat="1" applyFont="1" applyFill="1" applyBorder="1"/>
    <xf numFmtId="3" fontId="91" fillId="0" borderId="0" xfId="0" applyNumberFormat="1" applyFont="1" applyFill="1" applyAlignment="1">
      <alignment horizontal="left"/>
    </xf>
    <xf numFmtId="3" fontId="98" fillId="0" borderId="0" xfId="0" applyNumberFormat="1" applyFont="1" applyFill="1"/>
    <xf numFmtId="0" fontId="98" fillId="0" borderId="0" xfId="0" applyFont="1" applyFill="1" applyAlignment="1">
      <alignment horizontal="center"/>
    </xf>
    <xf numFmtId="3" fontId="98" fillId="0" borderId="0" xfId="0" applyNumberFormat="1" applyFont="1" applyFill="1" applyAlignment="1">
      <alignment horizontal="center"/>
    </xf>
    <xf numFmtId="0" fontId="98" fillId="0" borderId="0" xfId="0" applyFont="1" applyFill="1" applyAlignment="1" applyProtection="1">
      <alignment horizontal="right"/>
      <protection hidden="1"/>
    </xf>
    <xf numFmtId="40" fontId="98" fillId="0" borderId="0" xfId="0" applyNumberFormat="1" applyFont="1" applyFill="1" applyAlignment="1" applyProtection="1">
      <alignment horizontal="right"/>
      <protection hidden="1"/>
    </xf>
    <xf numFmtId="43" fontId="98" fillId="0" borderId="0" xfId="28" applyFont="1" applyFill="1" applyAlignment="1" applyProtection="1">
      <alignment horizontal="right"/>
      <protection hidden="1"/>
    </xf>
    <xf numFmtId="43" fontId="98" fillId="0" borderId="0" xfId="28" applyFont="1" applyFill="1" applyAlignment="1" applyProtection="1">
      <alignment horizontal="centerContinuous"/>
      <protection hidden="1"/>
    </xf>
    <xf numFmtId="40" fontId="98" fillId="0" borderId="0" xfId="0" applyNumberFormat="1" applyFont="1" applyFill="1" applyAlignment="1" applyProtection="1">
      <alignment horizontal="left"/>
      <protection hidden="1"/>
    </xf>
    <xf numFmtId="40" fontId="98" fillId="0" borderId="46" xfId="0" applyNumberFormat="1" applyFont="1" applyFill="1" applyBorder="1" applyAlignment="1" applyProtection="1">
      <alignment horizontal="left"/>
      <protection hidden="1"/>
    </xf>
    <xf numFmtId="43" fontId="98" fillId="0" borderId="0" xfId="28" applyFont="1" applyFill="1" applyBorder="1" applyAlignment="1" applyProtection="1">
      <alignment horizontal="right"/>
      <protection hidden="1"/>
    </xf>
    <xf numFmtId="43" fontId="98" fillId="0" borderId="58" xfId="28" applyFont="1" applyFill="1" applyBorder="1" applyAlignment="1" applyProtection="1">
      <alignment horizontal="centerContinuous"/>
      <protection hidden="1"/>
    </xf>
    <xf numFmtId="43" fontId="98" fillId="0" borderId="46" xfId="28" applyFont="1" applyFill="1" applyBorder="1" applyAlignment="1" applyProtection="1">
      <alignment horizontal="left"/>
      <protection hidden="1"/>
    </xf>
    <xf numFmtId="43" fontId="98" fillId="0" borderId="62" xfId="28" applyFont="1" applyFill="1" applyBorder="1"/>
    <xf numFmtId="43" fontId="98" fillId="0" borderId="0" xfId="28" applyFont="1" applyFill="1"/>
    <xf numFmtId="43" fontId="98" fillId="0" borderId="63" xfId="28" applyFont="1" applyFill="1" applyBorder="1"/>
    <xf numFmtId="3" fontId="97" fillId="0" borderId="0" xfId="0" applyNumberFormat="1" applyFont="1" applyFill="1" applyAlignment="1">
      <alignment horizontal="left" indent="4"/>
    </xf>
    <xf numFmtId="40" fontId="4" fillId="0" borderId="0" xfId="0" applyNumberFormat="1" applyFont="1" applyFill="1"/>
    <xf numFmtId="40" fontId="4" fillId="0" borderId="0" xfId="0" applyNumberFormat="1" applyFont="1" applyFill="1" applyAlignment="1">
      <alignment horizontal="left"/>
    </xf>
    <xf numFmtId="40" fontId="4" fillId="0" borderId="46" xfId="0" applyNumberFormat="1" applyFont="1" applyFill="1" applyBorder="1" applyAlignment="1">
      <alignment horizontal="left"/>
    </xf>
    <xf numFmtId="3" fontId="4" fillId="0" borderId="0" xfId="0" applyNumberFormat="1" applyFont="1" applyFill="1" applyAlignment="1">
      <alignment horizontal="left" indent="5"/>
    </xf>
    <xf numFmtId="0" fontId="4" fillId="0" borderId="0" xfId="0" applyFont="1" applyFill="1" applyAlignment="1">
      <alignment horizontal="center"/>
    </xf>
    <xf numFmtId="3" fontId="4" fillId="0" borderId="0" xfId="0" applyNumberFormat="1" applyFont="1" applyFill="1" applyAlignment="1">
      <alignment horizontal="left" indent="4"/>
    </xf>
    <xf numFmtId="38" fontId="4" fillId="0" borderId="0" xfId="0" applyNumberFormat="1" applyFont="1" applyFill="1"/>
    <xf numFmtId="3" fontId="4" fillId="0" borderId="25" xfId="0" applyNumberFormat="1" applyFont="1" applyFill="1" applyBorder="1"/>
    <xf numFmtId="0" fontId="4" fillId="0" borderId="25" xfId="0" applyFont="1" applyFill="1" applyBorder="1" applyAlignment="1">
      <alignment horizontal="center"/>
    </xf>
    <xf numFmtId="3" fontId="4" fillId="0" borderId="25" xfId="0" applyNumberFormat="1" applyFont="1" applyFill="1" applyBorder="1" applyAlignment="1">
      <alignment horizontal="left" indent="4"/>
    </xf>
    <xf numFmtId="0" fontId="4" fillId="0" borderId="25" xfId="0" applyFont="1" applyFill="1" applyBorder="1" applyAlignment="1">
      <alignment horizontal="right"/>
    </xf>
    <xf numFmtId="38" fontId="4" fillId="0" borderId="25" xfId="0" applyNumberFormat="1" applyFont="1" applyFill="1" applyBorder="1"/>
    <xf numFmtId="3" fontId="4" fillId="0" borderId="0" xfId="0" applyNumberFormat="1" applyFont="1" applyFill="1" applyAlignment="1">
      <alignment horizontal="left" indent="3"/>
    </xf>
    <xf numFmtId="3" fontId="4" fillId="0" borderId="0" xfId="0" applyNumberFormat="1" applyFont="1" applyFill="1" applyAlignment="1">
      <alignment horizontal="left" indent="1"/>
    </xf>
    <xf numFmtId="3" fontId="4" fillId="0" borderId="25" xfId="0" applyNumberFormat="1" applyFont="1" applyFill="1" applyBorder="1" applyAlignment="1">
      <alignment horizontal="left" indent="3"/>
    </xf>
    <xf numFmtId="3" fontId="4" fillId="0" borderId="0" xfId="0" applyNumberFormat="1" applyFont="1" applyFill="1" applyAlignment="1">
      <alignment horizontal="left" indent="2"/>
    </xf>
    <xf numFmtId="38" fontId="4" fillId="0" borderId="0" xfId="0" applyNumberFormat="1" applyFont="1" applyFill="1" applyAlignment="1">
      <alignment horizontal="left"/>
    </xf>
    <xf numFmtId="38" fontId="4" fillId="0" borderId="46" xfId="0" applyNumberFormat="1" applyFont="1" applyFill="1" applyBorder="1" applyAlignment="1">
      <alignment horizontal="left"/>
    </xf>
    <xf numFmtId="3" fontId="99" fillId="0" borderId="0" xfId="0" applyNumberFormat="1" applyFont="1" applyFill="1"/>
    <xf numFmtId="0" fontId="99" fillId="0" borderId="0" xfId="0" applyFont="1" applyFill="1" applyAlignment="1">
      <alignment horizontal="center"/>
    </xf>
    <xf numFmtId="3" fontId="99" fillId="0" borderId="0" xfId="0" applyNumberFormat="1" applyFont="1" applyFill="1" applyAlignment="1">
      <alignment horizontal="center"/>
    </xf>
    <xf numFmtId="0" fontId="99" fillId="0" borderId="0" xfId="0" applyFont="1" applyFill="1" applyAlignment="1" applyProtection="1">
      <alignment horizontal="right"/>
      <protection hidden="1"/>
    </xf>
    <xf numFmtId="38" fontId="99" fillId="0" borderId="0" xfId="0" applyNumberFormat="1" applyFont="1" applyFill="1" applyAlignment="1" applyProtection="1">
      <alignment horizontal="right"/>
      <protection hidden="1"/>
    </xf>
    <xf numFmtId="43" fontId="99" fillId="0" borderId="0" xfId="28" applyFont="1" applyFill="1" applyAlignment="1" applyProtection="1">
      <alignment horizontal="right"/>
      <protection hidden="1"/>
    </xf>
    <xf numFmtId="38" fontId="99" fillId="0" borderId="0" xfId="0" applyNumberFormat="1" applyFont="1" applyFill="1" applyAlignment="1" applyProtection="1">
      <alignment horizontal="left"/>
      <protection hidden="1"/>
    </xf>
    <xf numFmtId="38" fontId="99" fillId="0" borderId="46" xfId="0" applyNumberFormat="1" applyFont="1" applyFill="1" applyBorder="1" applyAlignment="1" applyProtection="1">
      <alignment horizontal="left"/>
      <protection hidden="1"/>
    </xf>
    <xf numFmtId="43" fontId="99" fillId="0" borderId="0" xfId="28" applyFont="1" applyFill="1" applyBorder="1" applyAlignment="1" applyProtection="1">
      <alignment horizontal="right"/>
      <protection hidden="1"/>
    </xf>
    <xf numFmtId="43" fontId="99" fillId="0" borderId="62" xfId="28" applyFont="1" applyFill="1" applyBorder="1"/>
    <xf numFmtId="43" fontId="99" fillId="0" borderId="0" xfId="28" applyFont="1" applyFill="1"/>
    <xf numFmtId="43" fontId="99" fillId="0" borderId="63" xfId="28" applyFont="1" applyFill="1" applyBorder="1"/>
    <xf numFmtId="3" fontId="4" fillId="0" borderId="0" xfId="0" applyNumberFormat="1" applyFont="1" applyFill="1" applyAlignment="1">
      <alignment horizontal="center"/>
    </xf>
    <xf numFmtId="38" fontId="4" fillId="0" borderId="0" xfId="0" applyNumberFormat="1" applyFont="1" applyFill="1" applyAlignment="1" applyProtection="1">
      <alignment horizontal="right"/>
      <protection hidden="1"/>
    </xf>
    <xf numFmtId="38" fontId="4" fillId="0" borderId="0" xfId="0" applyNumberFormat="1" applyFont="1" applyFill="1" applyAlignment="1" applyProtection="1">
      <alignment horizontal="left"/>
      <protection hidden="1"/>
    </xf>
    <xf numFmtId="38" fontId="4" fillId="0" borderId="46" xfId="0" applyNumberFormat="1" applyFont="1" applyFill="1" applyBorder="1" applyAlignment="1" applyProtection="1">
      <alignment horizontal="left"/>
      <protection hidden="1"/>
    </xf>
    <xf numFmtId="3" fontId="4" fillId="0" borderId="25" xfId="0" applyNumberFormat="1" applyFont="1" applyFill="1" applyBorder="1" applyAlignment="1">
      <alignment horizontal="left" indent="2"/>
    </xf>
    <xf numFmtId="38" fontId="4" fillId="0" borderId="25" xfId="0" applyNumberFormat="1" applyFont="1" applyFill="1" applyBorder="1" applyAlignment="1">
      <alignment horizontal="left"/>
    </xf>
    <xf numFmtId="38" fontId="4" fillId="0" borderId="59" xfId="0" applyNumberFormat="1" applyFont="1" applyFill="1" applyBorder="1" applyAlignment="1">
      <alignment horizontal="left"/>
    </xf>
    <xf numFmtId="0" fontId="4" fillId="0" borderId="0" xfId="0" applyFont="1" applyFill="1" applyAlignment="1">
      <alignment horizontal="left" indent="2"/>
    </xf>
    <xf numFmtId="3" fontId="6" fillId="0" borderId="0" xfId="0" applyNumberFormat="1" applyFont="1" applyFill="1" applyAlignment="1">
      <alignment horizontal="left" indent="1"/>
    </xf>
    <xf numFmtId="0" fontId="6" fillId="0" borderId="0" xfId="0" applyFont="1" applyFill="1" applyAlignment="1">
      <alignment horizontal="right"/>
    </xf>
    <xf numFmtId="38" fontId="6" fillId="0" borderId="0" xfId="0" applyNumberFormat="1" applyFont="1" applyFill="1" applyAlignment="1">
      <alignment horizontal="left"/>
    </xf>
    <xf numFmtId="38" fontId="6" fillId="0" borderId="46" xfId="0" applyNumberFormat="1" applyFont="1" applyFill="1" applyBorder="1" applyAlignment="1">
      <alignment horizontal="left"/>
    </xf>
    <xf numFmtId="0" fontId="4" fillId="0" borderId="0" xfId="0" applyFont="1" applyFill="1" applyAlignment="1" applyProtection="1">
      <alignment horizontal="right"/>
      <protection hidden="1"/>
    </xf>
    <xf numFmtId="189" fontId="4" fillId="0" borderId="0" xfId="0" applyNumberFormat="1" applyFont="1" applyFill="1" applyAlignment="1">
      <alignment horizontal="centerContinuous"/>
    </xf>
    <xf numFmtId="190" fontId="4" fillId="0" borderId="0" xfId="0" applyNumberFormat="1" applyFont="1" applyFill="1" applyAlignment="1">
      <alignment horizontal="centerContinuous"/>
    </xf>
    <xf numFmtId="40" fontId="4" fillId="0" borderId="0" xfId="0" applyNumberFormat="1" applyFont="1" applyFill="1" applyAlignment="1">
      <alignment horizontal="center"/>
    </xf>
    <xf numFmtId="40" fontId="99" fillId="0" borderId="0" xfId="0" applyNumberFormat="1" applyFont="1" applyFill="1" applyAlignment="1" applyProtection="1">
      <alignment horizontal="right"/>
      <protection hidden="1"/>
    </xf>
    <xf numFmtId="40" fontId="99" fillId="0" borderId="0" xfId="0" applyNumberFormat="1" applyFont="1" applyFill="1" applyAlignment="1" applyProtection="1">
      <alignment horizontal="left"/>
      <protection hidden="1"/>
    </xf>
    <xf numFmtId="40" fontId="99" fillId="0" borderId="46" xfId="0" applyNumberFormat="1" applyFont="1" applyFill="1" applyBorder="1" applyAlignment="1" applyProtection="1">
      <alignment horizontal="left"/>
      <protection hidden="1"/>
    </xf>
    <xf numFmtId="40" fontId="4" fillId="0" borderId="0" xfId="0" applyNumberFormat="1" applyFont="1" applyFill="1" applyAlignment="1" applyProtection="1">
      <alignment horizontal="right"/>
      <protection hidden="1"/>
    </xf>
    <xf numFmtId="40" fontId="4" fillId="0" borderId="0" xfId="0" applyNumberFormat="1" applyFont="1" applyFill="1" applyAlignment="1" applyProtection="1">
      <alignment horizontal="left"/>
      <protection hidden="1"/>
    </xf>
    <xf numFmtId="40" fontId="4" fillId="0" borderId="46" xfId="0" applyNumberFormat="1" applyFont="1" applyFill="1" applyBorder="1" applyAlignment="1" applyProtection="1">
      <alignment horizontal="left"/>
      <protection hidden="1"/>
    </xf>
    <xf numFmtId="37" fontId="4" fillId="0" borderId="0" xfId="0" applyNumberFormat="1" applyFont="1" applyFill="1" applyAlignment="1">
      <alignment horizontal="left"/>
    </xf>
    <xf numFmtId="37" fontId="4" fillId="0" borderId="46" xfId="0" applyNumberFormat="1" applyFont="1" applyFill="1" applyBorder="1" applyAlignment="1">
      <alignment horizontal="left"/>
    </xf>
    <xf numFmtId="37" fontId="4" fillId="0" borderId="25" xfId="0" applyNumberFormat="1" applyFont="1" applyFill="1" applyBorder="1"/>
    <xf numFmtId="37" fontId="4" fillId="0" borderId="25" xfId="0" applyNumberFormat="1" applyFont="1" applyFill="1" applyBorder="1" applyAlignment="1">
      <alignment horizontal="left"/>
    </xf>
    <xf numFmtId="37" fontId="4" fillId="0" borderId="59" xfId="0" applyNumberFormat="1" applyFont="1" applyFill="1" applyBorder="1" applyAlignment="1">
      <alignment horizontal="left"/>
    </xf>
    <xf numFmtId="37" fontId="6" fillId="0" borderId="0" xfId="0" applyNumberFormat="1" applyFont="1" applyFill="1"/>
    <xf numFmtId="37" fontId="6" fillId="0" borderId="0" xfId="0" applyNumberFormat="1" applyFont="1" applyFill="1" applyAlignment="1">
      <alignment horizontal="left"/>
    </xf>
    <xf numFmtId="37" fontId="6" fillId="0" borderId="46" xfId="0" applyNumberFormat="1" applyFont="1" applyFill="1" applyBorder="1" applyAlignment="1">
      <alignment horizontal="left"/>
    </xf>
    <xf numFmtId="37" fontId="99" fillId="0" borderId="0" xfId="0" applyNumberFormat="1" applyFont="1" applyFill="1" applyAlignment="1" applyProtection="1">
      <alignment horizontal="right"/>
      <protection hidden="1"/>
    </xf>
    <xf numFmtId="37" fontId="99" fillId="0" borderId="0" xfId="0" applyNumberFormat="1" applyFont="1" applyFill="1" applyAlignment="1" applyProtection="1">
      <alignment horizontal="left"/>
      <protection hidden="1"/>
    </xf>
    <xf numFmtId="37" fontId="99" fillId="0" borderId="46" xfId="0" applyNumberFormat="1" applyFont="1" applyFill="1" applyBorder="1" applyAlignment="1" applyProtection="1">
      <alignment horizontal="left"/>
      <protection hidden="1"/>
    </xf>
    <xf numFmtId="37" fontId="4" fillId="0" borderId="0" xfId="0" applyNumberFormat="1" applyFont="1" applyFill="1" applyAlignment="1" applyProtection="1">
      <alignment horizontal="right"/>
      <protection hidden="1"/>
    </xf>
    <xf numFmtId="37" fontId="4" fillId="0" borderId="0" xfId="0" applyNumberFormat="1" applyFont="1" applyFill="1" applyAlignment="1" applyProtection="1">
      <alignment horizontal="left"/>
      <protection hidden="1"/>
    </xf>
    <xf numFmtId="37" fontId="4" fillId="0" borderId="46" xfId="0" applyNumberFormat="1" applyFont="1" applyFill="1" applyBorder="1" applyAlignment="1" applyProtection="1">
      <alignment horizontal="left"/>
      <protection hidden="1"/>
    </xf>
    <xf numFmtId="40" fontId="110" fillId="0" borderId="0" xfId="0" applyNumberFormat="1" applyFont="1" applyFill="1"/>
    <xf numFmtId="43" fontId="110" fillId="0" borderId="0" xfId="28" applyFont="1" applyFill="1"/>
    <xf numFmtId="40" fontId="110" fillId="0" borderId="0" xfId="0" applyNumberFormat="1" applyFont="1" applyFill="1" applyAlignment="1">
      <alignment horizontal="left"/>
    </xf>
    <xf numFmtId="40" fontId="110" fillId="0" borderId="46" xfId="0" applyNumberFormat="1" applyFont="1" applyFill="1" applyBorder="1" applyAlignment="1">
      <alignment horizontal="left"/>
    </xf>
    <xf numFmtId="43" fontId="110" fillId="0" borderId="0" xfId="28" applyFont="1" applyFill="1" applyBorder="1"/>
    <xf numFmtId="49" fontId="4" fillId="0" borderId="0" xfId="0" applyNumberFormat="1" applyFont="1" applyFill="1" applyAlignment="1">
      <alignment horizontal="center"/>
    </xf>
    <xf numFmtId="40" fontId="96" fillId="0" borderId="0" xfId="0" applyNumberFormat="1" applyFont="1" applyFill="1" applyAlignment="1">
      <alignment horizontal="center"/>
    </xf>
    <xf numFmtId="43" fontId="96" fillId="0" borderId="0" xfId="28" applyFont="1" applyFill="1" applyAlignment="1">
      <alignment horizontal="center"/>
    </xf>
    <xf numFmtId="43" fontId="0" fillId="0" borderId="62" xfId="28" applyFont="1" applyFill="1" applyBorder="1"/>
    <xf numFmtId="43" fontId="0" fillId="0" borderId="63" xfId="28" applyFont="1" applyFill="1" applyBorder="1"/>
    <xf numFmtId="3" fontId="100" fillId="0" borderId="0" xfId="0" applyNumberFormat="1" applyFont="1" applyFill="1" applyAlignment="1">
      <alignment horizontal="left" indent="1"/>
    </xf>
    <xf numFmtId="171" fontId="0" fillId="0" borderId="62" xfId="28" applyNumberFormat="1" applyFont="1" applyFill="1" applyBorder="1"/>
    <xf numFmtId="171" fontId="0" fillId="0" borderId="0" xfId="28" applyNumberFormat="1" applyFont="1" applyFill="1"/>
    <xf numFmtId="171" fontId="0" fillId="0" borderId="63" xfId="28" applyNumberFormat="1" applyFont="1" applyFill="1" applyBorder="1"/>
    <xf numFmtId="3" fontId="4" fillId="0" borderId="0" xfId="0" quotePrefix="1" applyNumberFormat="1" applyFont="1" applyFill="1"/>
    <xf numFmtId="3" fontId="102" fillId="0" borderId="0" xfId="0" applyNumberFormat="1" applyFont="1" applyFill="1"/>
    <xf numFmtId="0" fontId="102" fillId="0" borderId="0" xfId="0" applyFont="1" applyFill="1" applyAlignment="1">
      <alignment horizontal="right"/>
    </xf>
    <xf numFmtId="40" fontId="102" fillId="0" borderId="0" xfId="0" applyNumberFormat="1" applyFont="1" applyFill="1"/>
    <xf numFmtId="171" fontId="102" fillId="0" borderId="0" xfId="28" applyNumberFormat="1" applyFont="1" applyFill="1"/>
    <xf numFmtId="171" fontId="102" fillId="0" borderId="0" xfId="28" applyNumberFormat="1" applyFont="1" applyFill="1" applyAlignment="1"/>
    <xf numFmtId="171" fontId="102" fillId="0" borderId="0" xfId="28" applyNumberFormat="1" applyFont="1" applyFill="1" applyBorder="1"/>
    <xf numFmtId="186" fontId="101" fillId="0" borderId="0" xfId="0" applyNumberFormat="1" applyFont="1" applyFill="1" applyAlignment="1">
      <alignment horizontal="left"/>
    </xf>
    <xf numFmtId="186" fontId="101" fillId="0" borderId="46" xfId="0" applyNumberFormat="1" applyFont="1" applyFill="1" applyBorder="1" applyAlignment="1">
      <alignment horizontal="left"/>
    </xf>
    <xf numFmtId="8" fontId="101" fillId="0" borderId="0" xfId="0" applyNumberFormat="1" applyFont="1" applyFill="1"/>
    <xf numFmtId="38" fontId="4" fillId="0" borderId="0" xfId="0" applyNumberFormat="1" applyFont="1" applyFill="1" applyAlignment="1">
      <alignment vertical="top"/>
    </xf>
    <xf numFmtId="38" fontId="4" fillId="0" borderId="0" xfId="0" applyNumberFormat="1" applyFont="1" applyFill="1" applyAlignment="1">
      <alignment horizontal="right"/>
    </xf>
    <xf numFmtId="38" fontId="103" fillId="0" borderId="0" xfId="0" applyNumberFormat="1" applyFont="1" applyFill="1" applyAlignment="1">
      <alignment horizontal="left" vertical="top" indent="2"/>
    </xf>
    <xf numFmtId="38" fontId="87" fillId="0" borderId="69" xfId="0" applyNumberFormat="1" applyFont="1" applyFill="1" applyBorder="1" applyAlignment="1">
      <alignment horizontal="left" vertical="top" indent="2"/>
    </xf>
    <xf numFmtId="3" fontId="89" fillId="0" borderId="0" xfId="0" applyNumberFormat="1" applyFont="1" applyFill="1"/>
    <xf numFmtId="43" fontId="89" fillId="0" borderId="0" xfId="0" applyNumberFormat="1" applyFont="1" applyFill="1" applyAlignment="1">
      <alignment horizontal="left" indent="2"/>
    </xf>
    <xf numFmtId="43" fontId="4" fillId="0" borderId="69" xfId="0" applyNumberFormat="1" applyFont="1" applyFill="1" applyBorder="1"/>
    <xf numFmtId="186" fontId="4" fillId="0" borderId="58" xfId="0" applyNumberFormat="1" applyFont="1" applyFill="1" applyBorder="1" applyAlignment="1">
      <alignment horizontal="left"/>
    </xf>
    <xf numFmtId="3" fontId="89" fillId="0" borderId="0" xfId="0" applyNumberFormat="1" applyFont="1" applyFill="1" applyAlignment="1">
      <alignment horizontal="left" indent="2"/>
    </xf>
    <xf numFmtId="3" fontId="4" fillId="0" borderId="69" xfId="0" applyNumberFormat="1" applyFont="1" applyFill="1" applyBorder="1"/>
    <xf numFmtId="3" fontId="86" fillId="0" borderId="0" xfId="0" applyNumberFormat="1" applyFont="1" applyFill="1" applyAlignment="1">
      <alignment horizontal="left"/>
    </xf>
    <xf numFmtId="3" fontId="86" fillId="0" borderId="0" xfId="0" applyNumberFormat="1" applyFont="1" applyFill="1" applyAlignment="1" applyProtection="1">
      <alignment horizontal="right"/>
      <protection hidden="1"/>
    </xf>
    <xf numFmtId="3" fontId="86" fillId="0" borderId="0" xfId="0" applyNumberFormat="1" applyFont="1" applyFill="1" applyAlignment="1">
      <alignment horizontal="right"/>
    </xf>
    <xf numFmtId="38" fontId="86" fillId="0" borderId="0" xfId="0" applyNumberFormat="1" applyFont="1" applyFill="1" applyAlignment="1">
      <alignment horizontal="left"/>
    </xf>
    <xf numFmtId="38" fontId="86" fillId="0" borderId="0" xfId="0" applyNumberFormat="1" applyFont="1" applyFill="1" applyAlignment="1">
      <alignment horizontal="right"/>
    </xf>
    <xf numFmtId="40" fontId="86" fillId="0" borderId="0" xfId="0" applyNumberFormat="1" applyFont="1" applyFill="1" applyAlignment="1">
      <alignment horizontal="right"/>
    </xf>
    <xf numFmtId="41" fontId="4" fillId="0" borderId="46" xfId="0" applyNumberFormat="1" applyFont="1" applyFill="1" applyBorder="1"/>
    <xf numFmtId="39" fontId="6" fillId="0" borderId="0" xfId="0" applyNumberFormat="1" applyFont="1" applyFill="1" applyAlignment="1">
      <alignment horizontal="left" indent="11"/>
    </xf>
    <xf numFmtId="41" fontId="6" fillId="0" borderId="46" xfId="0" applyNumberFormat="1" applyFont="1" applyFill="1" applyBorder="1"/>
    <xf numFmtId="41" fontId="6" fillId="0" borderId="53" xfId="0" applyNumberFormat="1" applyFont="1" applyFill="1" applyBorder="1" applyAlignment="1">
      <alignment horizontal="left" indent="1"/>
    </xf>
    <xf numFmtId="41" fontId="6" fillId="0" borderId="0" xfId="0" applyNumberFormat="1" applyFont="1" applyFill="1" applyAlignment="1">
      <alignment horizontal="left" indent="14"/>
    </xf>
    <xf numFmtId="41" fontId="4" fillId="0" borderId="0" xfId="0" applyNumberFormat="1" applyFont="1" applyFill="1" applyAlignment="1">
      <alignment horizontal="centerContinuous"/>
    </xf>
    <xf numFmtId="186" fontId="4" fillId="0" borderId="0" xfId="0" applyNumberFormat="1" applyFont="1" applyFill="1" applyAlignment="1">
      <alignment horizontal="centerContinuous"/>
    </xf>
    <xf numFmtId="41" fontId="4" fillId="0" borderId="53" xfId="0" applyNumberFormat="1" applyFont="1" applyFill="1" applyBorder="1" applyAlignment="1">
      <alignment horizontal="right"/>
    </xf>
    <xf numFmtId="41" fontId="6" fillId="0" borderId="54" xfId="0" applyNumberFormat="1" applyFont="1" applyFill="1" applyBorder="1"/>
    <xf numFmtId="186" fontId="6" fillId="0" borderId="54" xfId="0" applyNumberFormat="1" applyFont="1" applyFill="1" applyBorder="1" applyAlignment="1">
      <alignment horizontal="right"/>
    </xf>
    <xf numFmtId="41" fontId="6" fillId="0" borderId="55" xfId="0" applyNumberFormat="1" applyFont="1" applyFill="1" applyBorder="1"/>
    <xf numFmtId="186" fontId="6" fillId="0" borderId="54" xfId="0" applyNumberFormat="1" applyFont="1" applyFill="1" applyBorder="1" applyAlignment="1">
      <alignment horizontal="left"/>
    </xf>
    <xf numFmtId="41" fontId="6" fillId="0" borderId="53" xfId="0" applyNumberFormat="1" applyFont="1" applyFill="1" applyBorder="1" applyAlignment="1">
      <alignment horizontal="center"/>
    </xf>
    <xf numFmtId="41" fontId="6" fillId="0" borderId="0" xfId="0" applyNumberFormat="1" applyFont="1" applyFill="1" applyAlignment="1">
      <alignment horizontal="centerContinuous"/>
    </xf>
    <xf numFmtId="41" fontId="4" fillId="0" borderId="46" xfId="0" applyNumberFormat="1" applyFont="1" applyFill="1" applyBorder="1" applyAlignment="1">
      <alignment horizontal="centerContinuous"/>
    </xf>
    <xf numFmtId="41" fontId="90" fillId="0" borderId="53" xfId="0" applyNumberFormat="1" applyFont="1" applyFill="1" applyBorder="1" applyAlignment="1">
      <alignment horizontal="centerContinuous"/>
    </xf>
    <xf numFmtId="172" fontId="6" fillId="0" borderId="54" xfId="0" applyNumberFormat="1" applyFont="1" applyFill="1" applyBorder="1" applyAlignment="1">
      <alignment horizontal="center"/>
    </xf>
    <xf numFmtId="41" fontId="6" fillId="0" borderId="55" xfId="0" applyNumberFormat="1" applyFont="1" applyFill="1" applyBorder="1" applyAlignment="1">
      <alignment horizontal="center"/>
    </xf>
    <xf numFmtId="41" fontId="6" fillId="0" borderId="56" xfId="0" applyNumberFormat="1" applyFont="1" applyFill="1" applyBorder="1" applyAlignment="1">
      <alignment horizontal="center"/>
    </xf>
    <xf numFmtId="186" fontId="6" fillId="0" borderId="57" xfId="0" applyNumberFormat="1" applyFont="1" applyFill="1" applyBorder="1" applyAlignment="1">
      <alignment horizontal="right"/>
    </xf>
    <xf numFmtId="41" fontId="4" fillId="0" borderId="53" xfId="0" applyNumberFormat="1" applyFont="1" applyFill="1" applyBorder="1"/>
    <xf numFmtId="3" fontId="4" fillId="0" borderId="0" xfId="0" applyNumberFormat="1" applyFont="1" applyFill="1" applyAlignment="1">
      <alignment horizontal="left"/>
    </xf>
    <xf numFmtId="188" fontId="92" fillId="0" borderId="0" xfId="0" applyNumberFormat="1" applyFont="1" applyFill="1" applyAlignment="1">
      <alignment horizontal="right"/>
    </xf>
    <xf numFmtId="186" fontId="92" fillId="0" borderId="0" xfId="0" applyNumberFormat="1" applyFont="1" applyFill="1" applyAlignment="1">
      <alignment horizontal="right"/>
    </xf>
    <xf numFmtId="3" fontId="92" fillId="0" borderId="0" xfId="0" applyNumberFormat="1" applyFont="1" applyFill="1" applyAlignment="1">
      <alignment horizontal="left" indent="2"/>
    </xf>
    <xf numFmtId="38" fontId="93" fillId="0" borderId="0" xfId="0" applyNumberFormat="1" applyFont="1" applyFill="1" applyAlignment="1">
      <alignment horizontal="center"/>
    </xf>
    <xf numFmtId="188" fontId="92" fillId="0" borderId="46" xfId="0" applyNumberFormat="1" applyFont="1" applyFill="1" applyBorder="1" applyAlignment="1">
      <alignment horizontal="right"/>
    </xf>
    <xf numFmtId="40" fontId="92" fillId="0" borderId="0" xfId="0" applyNumberFormat="1" applyFont="1" applyFill="1" applyAlignment="1">
      <alignment horizontal="right"/>
    </xf>
    <xf numFmtId="40" fontId="92" fillId="0" borderId="53" xfId="0" applyNumberFormat="1" applyFont="1" applyFill="1" applyBorder="1" applyAlignment="1">
      <alignment horizontal="right"/>
    </xf>
    <xf numFmtId="38" fontId="94" fillId="0" borderId="0" xfId="0" applyNumberFormat="1" applyFont="1" applyFill="1" applyAlignment="1">
      <alignment horizontal="center"/>
    </xf>
    <xf numFmtId="186" fontId="86" fillId="0" borderId="0" xfId="0" applyNumberFormat="1" applyFont="1" applyFill="1" applyAlignment="1">
      <alignment horizontal="right"/>
    </xf>
    <xf numFmtId="3" fontId="4" fillId="0" borderId="46" xfId="0" applyNumberFormat="1" applyFont="1" applyFill="1" applyBorder="1"/>
    <xf numFmtId="188" fontId="86" fillId="0" borderId="46" xfId="0" applyNumberFormat="1" applyFont="1" applyFill="1" applyBorder="1" applyAlignment="1">
      <alignment horizontal="right"/>
    </xf>
    <xf numFmtId="186" fontId="86" fillId="0" borderId="58" xfId="0" applyNumberFormat="1" applyFont="1" applyFill="1" applyBorder="1" applyAlignment="1">
      <alignment horizontal="right"/>
    </xf>
    <xf numFmtId="40" fontId="86" fillId="0" borderId="53" xfId="0" applyNumberFormat="1" applyFont="1" applyFill="1" applyBorder="1" applyAlignment="1">
      <alignment horizontal="right"/>
    </xf>
    <xf numFmtId="38" fontId="86" fillId="0" borderId="0" xfId="0" quotePrefix="1" applyNumberFormat="1" applyFont="1" applyFill="1" applyAlignment="1">
      <alignment horizontal="center"/>
    </xf>
    <xf numFmtId="3" fontId="6" fillId="0" borderId="46" xfId="0" applyNumberFormat="1" applyFont="1" applyFill="1" applyBorder="1"/>
    <xf numFmtId="8" fontId="4" fillId="0" borderId="46" xfId="0" applyNumberFormat="1" applyFont="1" applyFill="1" applyBorder="1"/>
    <xf numFmtId="188" fontId="86" fillId="0" borderId="0" xfId="0" applyNumberFormat="1" applyFont="1" applyFill="1" applyAlignment="1">
      <alignment horizontal="right"/>
    </xf>
    <xf numFmtId="38" fontId="86" fillId="0" borderId="0" xfId="0" applyNumberFormat="1" applyFont="1" applyFill="1" applyAlignment="1">
      <alignment horizontal="center"/>
    </xf>
    <xf numFmtId="3" fontId="4" fillId="0" borderId="0" xfId="0" applyNumberFormat="1" applyFont="1" applyFill="1" applyAlignment="1">
      <alignment horizontal="left" indent="7"/>
    </xf>
    <xf numFmtId="8" fontId="6" fillId="0" borderId="46" xfId="0" applyNumberFormat="1" applyFont="1" applyFill="1" applyBorder="1"/>
    <xf numFmtId="38" fontId="86" fillId="0" borderId="25" xfId="0" applyNumberFormat="1" applyFont="1" applyFill="1" applyBorder="1" applyAlignment="1">
      <alignment horizontal="center"/>
    </xf>
    <xf numFmtId="40" fontId="86" fillId="0" borderId="25" xfId="0" applyNumberFormat="1" applyFont="1" applyFill="1" applyBorder="1" applyAlignment="1">
      <alignment horizontal="right"/>
    </xf>
    <xf numFmtId="40" fontId="4" fillId="0" borderId="25" xfId="0" applyNumberFormat="1" applyFont="1" applyFill="1" applyBorder="1"/>
    <xf numFmtId="3" fontId="6" fillId="0" borderId="59" xfId="0" applyNumberFormat="1" applyFont="1" applyFill="1" applyBorder="1"/>
    <xf numFmtId="8" fontId="4" fillId="0" borderId="25" xfId="0" applyNumberFormat="1" applyFont="1" applyFill="1" applyBorder="1"/>
    <xf numFmtId="8" fontId="4" fillId="0" borderId="59" xfId="0" applyNumberFormat="1" applyFont="1" applyFill="1" applyBorder="1"/>
    <xf numFmtId="3" fontId="6" fillId="0" borderId="25" xfId="0" applyNumberFormat="1" applyFont="1" applyFill="1" applyBorder="1"/>
    <xf numFmtId="40" fontId="86" fillId="0" borderId="61" xfId="0" applyNumberFormat="1" applyFont="1" applyFill="1" applyBorder="1" applyAlignment="1">
      <alignment horizontal="right"/>
    </xf>
    <xf numFmtId="3" fontId="6" fillId="0" borderId="0" xfId="0" applyNumberFormat="1" applyFont="1" applyFill="1" applyAlignment="1">
      <alignment horizontal="left" indent="3"/>
    </xf>
    <xf numFmtId="38" fontId="88" fillId="0" borderId="0" xfId="0" applyNumberFormat="1" applyFont="1" applyFill="1" applyAlignment="1">
      <alignment horizontal="center"/>
    </xf>
    <xf numFmtId="40" fontId="88" fillId="0" borderId="0" xfId="0" applyNumberFormat="1" applyFont="1" applyFill="1" applyAlignment="1">
      <alignment horizontal="right"/>
    </xf>
    <xf numFmtId="40" fontId="6" fillId="0" borderId="0" xfId="0" applyNumberFormat="1" applyFont="1" applyFill="1"/>
    <xf numFmtId="3" fontId="6" fillId="0" borderId="0" xfId="0" applyNumberFormat="1" applyFont="1" applyFill="1" applyAlignment="1">
      <alignment horizontal="left" indent="2"/>
    </xf>
    <xf numFmtId="40" fontId="88" fillId="0" borderId="53" xfId="0" applyNumberFormat="1" applyFont="1" applyFill="1" applyBorder="1" applyAlignment="1">
      <alignment horizontal="right"/>
    </xf>
    <xf numFmtId="0" fontId="95" fillId="0" borderId="0" xfId="0" quotePrefix="1" applyFont="1" applyFill="1" applyAlignment="1">
      <alignment horizontal="left"/>
    </xf>
    <xf numFmtId="0" fontId="95" fillId="0" borderId="46" xfId="0" quotePrefix="1" applyFont="1" applyFill="1" applyBorder="1" applyAlignment="1">
      <alignment horizontal="left"/>
    </xf>
    <xf numFmtId="40" fontId="96" fillId="0" borderId="46" xfId="0" applyNumberFormat="1" applyFont="1" applyFill="1" applyBorder="1" applyAlignment="1">
      <alignment horizontal="center"/>
    </xf>
    <xf numFmtId="0" fontId="95" fillId="0" borderId="25" xfId="0" quotePrefix="1" applyFont="1" applyFill="1" applyBorder="1" applyAlignment="1">
      <alignment horizontal="left"/>
    </xf>
    <xf numFmtId="0" fontId="95" fillId="0" borderId="59" xfId="0" quotePrefix="1" applyFont="1" applyFill="1" applyBorder="1" applyAlignment="1">
      <alignment horizontal="left"/>
    </xf>
    <xf numFmtId="40" fontId="6" fillId="0" borderId="53" xfId="0" applyNumberFormat="1" applyFont="1" applyFill="1" applyBorder="1" applyAlignment="1">
      <alignment horizontal="right"/>
    </xf>
    <xf numFmtId="40" fontId="4" fillId="0" borderId="0" xfId="0" applyNumberFormat="1" applyFont="1" applyFill="1" applyAlignment="1">
      <alignment horizontal="right"/>
    </xf>
    <xf numFmtId="40" fontId="4" fillId="0" borderId="53" xfId="0" applyNumberFormat="1" applyFont="1" applyFill="1" applyBorder="1" applyAlignment="1">
      <alignment horizontal="right"/>
    </xf>
    <xf numFmtId="41" fontId="6" fillId="0" borderId="46" xfId="0" applyNumberFormat="1" applyFont="1" applyFill="1" applyBorder="1" applyAlignment="1">
      <alignment horizontal="right"/>
    </xf>
    <xf numFmtId="3" fontId="97" fillId="0" borderId="0" xfId="0" applyNumberFormat="1" applyFont="1" applyFill="1" applyAlignment="1">
      <alignment horizontal="center"/>
    </xf>
    <xf numFmtId="41" fontId="0" fillId="0" borderId="53" xfId="0" applyNumberFormat="1" applyFill="1" applyBorder="1"/>
    <xf numFmtId="41" fontId="0" fillId="0" borderId="0" xfId="0" applyNumberFormat="1" applyFill="1"/>
    <xf numFmtId="39" fontId="4" fillId="0" borderId="0" xfId="0" applyNumberFormat="1" applyFont="1" applyFill="1"/>
    <xf numFmtId="0" fontId="6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5" fillId="0" borderId="0" xfId="478" applyFont="1" applyAlignment="1"/>
    <xf numFmtId="0" fontId="12" fillId="0" borderId="0" xfId="478" applyFont="1" applyAlignment="1">
      <alignment horizontal="center" vertical="center" wrapText="1"/>
    </xf>
    <xf numFmtId="0" fontId="12" fillId="0" borderId="0" xfId="478" applyFont="1" applyAlignment="1">
      <alignment horizontal="center" vertical="center"/>
    </xf>
    <xf numFmtId="175" fontId="12" fillId="0" borderId="25" xfId="478" quotePrefix="1" applyNumberFormat="1" applyFont="1" applyBorder="1" applyAlignment="1">
      <alignment horizontal="center" wrapText="1"/>
    </xf>
    <xf numFmtId="0" fontId="12" fillId="0" borderId="26" xfId="478" applyFont="1" applyBorder="1" applyAlignment="1">
      <alignment horizontal="center"/>
    </xf>
    <xf numFmtId="0" fontId="12" fillId="0" borderId="25" xfId="478" applyFont="1" applyBorder="1" applyAlignment="1">
      <alignment horizontal="center"/>
    </xf>
    <xf numFmtId="175" fontId="12" fillId="0" borderId="25" xfId="478" applyNumberFormat="1" applyFont="1" applyBorder="1" applyAlignment="1">
      <alignment horizontal="center"/>
    </xf>
    <xf numFmtId="0" fontId="12" fillId="0" borderId="0" xfId="478" applyFont="1" applyAlignment="1">
      <alignment horizontal="right" wrapText="1"/>
    </xf>
    <xf numFmtId="166" fontId="12" fillId="0" borderId="0" xfId="697" applyNumberFormat="1" applyFont="1" applyAlignment="1">
      <alignment horizontal="center" vertical="center"/>
    </xf>
    <xf numFmtId="37" fontId="12" fillId="0" borderId="0" xfId="478" applyNumberFormat="1" applyFont="1" applyBorder="1" applyAlignment="1">
      <alignment horizontal="center" vertical="center" wrapText="1"/>
    </xf>
    <xf numFmtId="5" fontId="12" fillId="0" borderId="0" xfId="478" applyNumberFormat="1" applyFont="1" applyBorder="1" applyAlignment="1">
      <alignment horizontal="center" vertical="center"/>
    </xf>
    <xf numFmtId="0" fontId="14" fillId="0" borderId="0" xfId="478" quotePrefix="1" applyFont="1" applyAlignment="1">
      <alignment horizontal="center"/>
    </xf>
    <xf numFmtId="49" fontId="14" fillId="0" borderId="0" xfId="478" applyNumberFormat="1" applyFont="1" applyAlignment="1">
      <alignment horizontal="center"/>
    </xf>
    <xf numFmtId="49" fontId="73" fillId="0" borderId="0" xfId="478" applyNumberFormat="1" applyFont="1" applyAlignment="1">
      <alignment horizontal="center"/>
    </xf>
    <xf numFmtId="0" fontId="12" fillId="0" borderId="0" xfId="0" applyFont="1" applyAlignment="1">
      <alignment horizontal="center"/>
    </xf>
    <xf numFmtId="10" fontId="12" fillId="0" borderId="22" xfId="0" applyNumberFormat="1" applyFont="1" applyBorder="1" applyAlignment="1">
      <alignment horizontal="center" wrapText="1"/>
    </xf>
    <xf numFmtId="0" fontId="12" fillId="0" borderId="22" xfId="0" applyFont="1" applyBorder="1" applyAlignment="1">
      <alignment horizont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37" fontId="14" fillId="0" borderId="21" xfId="0" applyNumberFormat="1" applyFont="1" applyBorder="1" applyAlignment="1">
      <alignment horizontal="center" vertical="center" wrapText="1"/>
    </xf>
    <xf numFmtId="37" fontId="14" fillId="0" borderId="24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wrapText="1"/>
    </xf>
    <xf numFmtId="10" fontId="12" fillId="0" borderId="22" xfId="527" applyNumberFormat="1" applyFont="1" applyBorder="1" applyAlignment="1">
      <alignment horizontal="center" wrapText="1"/>
    </xf>
    <xf numFmtId="0" fontId="79" fillId="0" borderId="0" xfId="488" applyFont="1" applyFill="1" applyAlignment="1">
      <alignment vertical="top" wrapText="1"/>
    </xf>
    <xf numFmtId="0" fontId="12" fillId="0" borderId="0" xfId="0" applyFont="1" applyFill="1" applyAlignment="1">
      <alignment vertical="top" wrapText="1"/>
    </xf>
    <xf numFmtId="0" fontId="80" fillId="0" borderId="21" xfId="488" applyFont="1" applyBorder="1" applyAlignment="1">
      <alignment horizontal="center" wrapText="1"/>
    </xf>
    <xf numFmtId="0" fontId="80" fillId="0" borderId="22" xfId="488" applyFont="1" applyBorder="1" applyAlignment="1">
      <alignment horizontal="center" wrapText="1"/>
    </xf>
    <xf numFmtId="0" fontId="80" fillId="0" borderId="12" xfId="488" applyFont="1" applyBorder="1" applyAlignment="1">
      <alignment horizontal="center" wrapText="1"/>
    </xf>
    <xf numFmtId="0" fontId="80" fillId="0" borderId="0" xfId="488" applyFont="1" applyBorder="1" applyAlignment="1">
      <alignment horizontal="center" wrapText="1"/>
    </xf>
    <xf numFmtId="0" fontId="12" fillId="0" borderId="0" xfId="478" applyFont="1" applyFill="1" applyAlignment="1">
      <alignment horizontal="left" wrapText="1"/>
    </xf>
    <xf numFmtId="0" fontId="12" fillId="0" borderId="0" xfId="452" applyFont="1" applyFill="1" applyAlignment="1">
      <alignment horizontal="left" wrapText="1"/>
    </xf>
    <xf numFmtId="0" fontId="12" fillId="28" borderId="29" xfId="0" applyFont="1" applyFill="1" applyBorder="1" applyAlignment="1">
      <alignment horizontal="center" vertical="center" wrapText="1"/>
    </xf>
    <xf numFmtId="0" fontId="12" fillId="28" borderId="30" xfId="0" applyFont="1" applyFill="1" applyBorder="1" applyAlignment="1">
      <alignment horizontal="center" vertical="center" wrapText="1"/>
    </xf>
    <xf numFmtId="175" fontId="78" fillId="0" borderId="0" xfId="478" applyNumberFormat="1" applyFont="1" applyBorder="1" applyAlignment="1">
      <alignment horizontal="center" wrapText="1"/>
    </xf>
    <xf numFmtId="49" fontId="76" fillId="0" borderId="0" xfId="0" applyNumberFormat="1" applyFont="1" applyAlignment="1">
      <alignment horizontal="center"/>
    </xf>
    <xf numFmtId="0" fontId="12" fillId="0" borderId="0" xfId="0" applyFont="1" applyAlignment="1">
      <alignment horizontal="left" wrapText="1"/>
    </xf>
    <xf numFmtId="49" fontId="12" fillId="0" borderId="0" xfId="0" applyNumberFormat="1" applyFont="1" applyAlignment="1">
      <alignment horizontal="center"/>
    </xf>
    <xf numFmtId="0" fontId="12" fillId="0" borderId="0" xfId="0" applyNumberFormat="1" applyFont="1" applyAlignment="1">
      <alignment horizontal="center"/>
    </xf>
    <xf numFmtId="0" fontId="14" fillId="0" borderId="0" xfId="478" applyNumberFormat="1" applyFont="1" applyAlignment="1">
      <alignment horizontal="left"/>
    </xf>
    <xf numFmtId="0" fontId="12" fillId="0" borderId="0" xfId="453" applyFont="1" applyAlignment="1"/>
    <xf numFmtId="0" fontId="14" fillId="0" borderId="48" xfId="453" applyFont="1" applyBorder="1" applyAlignment="1">
      <alignment horizontal="center" wrapText="1"/>
    </xf>
    <xf numFmtId="0" fontId="14" fillId="0" borderId="41" xfId="453" applyFont="1" applyBorder="1" applyAlignment="1">
      <alignment horizontal="center" wrapText="1"/>
    </xf>
    <xf numFmtId="0" fontId="14" fillId="0" borderId="49" xfId="453" applyFont="1" applyBorder="1" applyAlignment="1">
      <alignment horizontal="center" wrapText="1"/>
    </xf>
    <xf numFmtId="0" fontId="14" fillId="0" borderId="18" xfId="453" applyFont="1" applyFill="1" applyBorder="1" applyAlignment="1">
      <alignment horizontal="center" wrapText="1"/>
    </xf>
    <xf numFmtId="0" fontId="14" fillId="0" borderId="19" xfId="453" applyFont="1" applyFill="1" applyBorder="1" applyAlignment="1">
      <alignment horizontal="center" wrapText="1"/>
    </xf>
    <xf numFmtId="0" fontId="14" fillId="0" borderId="20" xfId="453" applyFont="1" applyFill="1" applyBorder="1" applyAlignment="1">
      <alignment horizontal="center" wrapText="1"/>
    </xf>
    <xf numFmtId="0" fontId="14" fillId="0" borderId="50" xfId="453" applyFont="1" applyBorder="1" applyAlignment="1">
      <alignment horizontal="center" vertical="center" wrapText="1"/>
    </xf>
    <xf numFmtId="0" fontId="14" fillId="0" borderId="51" xfId="453" applyFont="1" applyBorder="1" applyAlignment="1">
      <alignment horizontal="center" vertical="center" wrapText="1"/>
    </xf>
    <xf numFmtId="0" fontId="14" fillId="0" borderId="52" xfId="453" applyFont="1" applyBorder="1" applyAlignment="1">
      <alignment horizontal="center" vertical="center" wrapText="1"/>
    </xf>
    <xf numFmtId="0" fontId="12" fillId="0" borderId="11" xfId="949" applyFont="1" applyBorder="1" applyAlignment="1">
      <alignment horizontal="center" vertical="center" wrapText="1"/>
    </xf>
    <xf numFmtId="0" fontId="12" fillId="0" borderId="12" xfId="949" applyFont="1" applyBorder="1" applyAlignment="1">
      <alignment horizontal="center" vertical="center" wrapText="1"/>
    </xf>
    <xf numFmtId="0" fontId="12" fillId="0" borderId="13" xfId="949" applyFont="1" applyBorder="1" applyAlignment="1">
      <alignment horizontal="center" vertical="center" wrapText="1"/>
    </xf>
    <xf numFmtId="0" fontId="12" fillId="0" borderId="14" xfId="949" applyFont="1" applyBorder="1" applyAlignment="1">
      <alignment horizontal="center" vertical="center" wrapText="1"/>
    </xf>
    <xf numFmtId="0" fontId="12" fillId="0" borderId="9" xfId="949" applyFont="1" applyBorder="1" applyAlignment="1">
      <alignment horizontal="center" vertical="center" wrapText="1"/>
    </xf>
    <xf numFmtId="0" fontId="12" fillId="0" borderId="17" xfId="949" applyFont="1" applyBorder="1" applyAlignment="1">
      <alignment horizontal="center" vertical="center" wrapText="1"/>
    </xf>
  </cellXfs>
  <cellStyles count="960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Comma" xfId="28" builtinId="3"/>
    <cellStyle name="Comma 10" xfId="29" xr:uid="{00000000-0005-0000-0000-00001C000000}"/>
    <cellStyle name="Comma 10 2" xfId="30" xr:uid="{00000000-0005-0000-0000-00001D000000}"/>
    <cellStyle name="Comma 10 3" xfId="31" xr:uid="{00000000-0005-0000-0000-00001E000000}"/>
    <cellStyle name="Comma 10 3 2" xfId="32" xr:uid="{00000000-0005-0000-0000-00001F000000}"/>
    <cellStyle name="Comma 10 3 3" xfId="33" xr:uid="{00000000-0005-0000-0000-000020000000}"/>
    <cellStyle name="Comma 10 4" xfId="34" xr:uid="{00000000-0005-0000-0000-000021000000}"/>
    <cellStyle name="Comma 10 4 2" xfId="35" xr:uid="{00000000-0005-0000-0000-000022000000}"/>
    <cellStyle name="Comma 10 4 3" xfId="36" xr:uid="{00000000-0005-0000-0000-000023000000}"/>
    <cellStyle name="Comma 10 4 4" xfId="37" xr:uid="{00000000-0005-0000-0000-000024000000}"/>
    <cellStyle name="Comma 10 4 4 2" xfId="954" xr:uid="{0F1FEE47-2F4A-4A33-8A24-EC8D66240175}"/>
    <cellStyle name="Comma 10 5" xfId="38" xr:uid="{00000000-0005-0000-0000-000025000000}"/>
    <cellStyle name="Comma 10 5 2" xfId="39" xr:uid="{00000000-0005-0000-0000-000026000000}"/>
    <cellStyle name="Comma 10 5 2 2" xfId="40" xr:uid="{00000000-0005-0000-0000-000027000000}"/>
    <cellStyle name="Comma 10 5 2 3" xfId="41" xr:uid="{00000000-0005-0000-0000-000028000000}"/>
    <cellStyle name="Comma 10 5 2 3 2" xfId="42" xr:uid="{00000000-0005-0000-0000-000029000000}"/>
    <cellStyle name="Comma 10 5 3" xfId="43" xr:uid="{00000000-0005-0000-0000-00002A000000}"/>
    <cellStyle name="Comma 10 6" xfId="44" xr:uid="{00000000-0005-0000-0000-00002B000000}"/>
    <cellStyle name="Comma 10 6 2" xfId="45" xr:uid="{00000000-0005-0000-0000-00002C000000}"/>
    <cellStyle name="Comma 10 6 3" xfId="46" xr:uid="{00000000-0005-0000-0000-00002D000000}"/>
    <cellStyle name="Comma 10 6 3 2" xfId="47" xr:uid="{00000000-0005-0000-0000-00002E000000}"/>
    <cellStyle name="Comma 10 7" xfId="48" xr:uid="{00000000-0005-0000-0000-00002F000000}"/>
    <cellStyle name="Comma 10 8" xfId="49" xr:uid="{00000000-0005-0000-0000-000030000000}"/>
    <cellStyle name="Comma 10 8 2" xfId="50" xr:uid="{00000000-0005-0000-0000-000031000000}"/>
    <cellStyle name="Comma 10 9" xfId="947" xr:uid="{B9B83C04-9229-44A7-9DD9-B3431E6E4056}"/>
    <cellStyle name="Comma 11" xfId="51" xr:uid="{00000000-0005-0000-0000-000032000000}"/>
    <cellStyle name="Comma 11 10" xfId="52" xr:uid="{00000000-0005-0000-0000-000033000000}"/>
    <cellStyle name="Comma 11 11" xfId="53" xr:uid="{00000000-0005-0000-0000-000034000000}"/>
    <cellStyle name="Comma 11 11 2" xfId="54" xr:uid="{00000000-0005-0000-0000-000035000000}"/>
    <cellStyle name="Comma 11 11 2 2" xfId="55" xr:uid="{00000000-0005-0000-0000-000036000000}"/>
    <cellStyle name="Comma 11 11 2 3" xfId="56" xr:uid="{00000000-0005-0000-0000-000037000000}"/>
    <cellStyle name="Comma 11 11 2 3 2" xfId="57" xr:uid="{00000000-0005-0000-0000-000038000000}"/>
    <cellStyle name="Comma 11 12" xfId="58" xr:uid="{00000000-0005-0000-0000-000039000000}"/>
    <cellStyle name="Comma 11 13" xfId="59" xr:uid="{00000000-0005-0000-0000-00003A000000}"/>
    <cellStyle name="Comma 11 13 2" xfId="60" xr:uid="{00000000-0005-0000-0000-00003B000000}"/>
    <cellStyle name="Comma 11 13 2 2" xfId="61" xr:uid="{00000000-0005-0000-0000-00003C000000}"/>
    <cellStyle name="Comma 11 13 2 3" xfId="62" xr:uid="{00000000-0005-0000-0000-00003D000000}"/>
    <cellStyle name="Comma 11 13 2 3 2" xfId="63" xr:uid="{00000000-0005-0000-0000-00003E000000}"/>
    <cellStyle name="Comma 11 2" xfId="64" xr:uid="{00000000-0005-0000-0000-00003F000000}"/>
    <cellStyle name="Comma 11 3" xfId="65" xr:uid="{00000000-0005-0000-0000-000040000000}"/>
    <cellStyle name="Comma 11 4" xfId="66" xr:uid="{00000000-0005-0000-0000-000041000000}"/>
    <cellStyle name="Comma 11 5" xfId="67" xr:uid="{00000000-0005-0000-0000-000042000000}"/>
    <cellStyle name="Comma 11 6" xfId="68" xr:uid="{00000000-0005-0000-0000-000043000000}"/>
    <cellStyle name="Comma 11 7" xfId="69" xr:uid="{00000000-0005-0000-0000-000044000000}"/>
    <cellStyle name="Comma 11 7 2" xfId="70" xr:uid="{00000000-0005-0000-0000-000045000000}"/>
    <cellStyle name="Comma 11 7 2 2" xfId="71" xr:uid="{00000000-0005-0000-0000-000046000000}"/>
    <cellStyle name="Comma 11 7 2 3" xfId="72" xr:uid="{00000000-0005-0000-0000-000047000000}"/>
    <cellStyle name="Comma 11 8" xfId="73" xr:uid="{00000000-0005-0000-0000-000048000000}"/>
    <cellStyle name="Comma 11 9" xfId="74" xr:uid="{00000000-0005-0000-0000-000049000000}"/>
    <cellStyle name="Comma 12" xfId="75" xr:uid="{00000000-0005-0000-0000-00004A000000}"/>
    <cellStyle name="Comma 12 10" xfId="76" xr:uid="{00000000-0005-0000-0000-00004B000000}"/>
    <cellStyle name="Comma 12 10 2" xfId="77" xr:uid="{00000000-0005-0000-0000-00004C000000}"/>
    <cellStyle name="Comma 12 10 2 2" xfId="78" xr:uid="{00000000-0005-0000-0000-00004D000000}"/>
    <cellStyle name="Comma 12 10 2 3" xfId="79" xr:uid="{00000000-0005-0000-0000-00004E000000}"/>
    <cellStyle name="Comma 12 10 2 3 2" xfId="80" xr:uid="{00000000-0005-0000-0000-00004F000000}"/>
    <cellStyle name="Comma 12 11" xfId="81" xr:uid="{00000000-0005-0000-0000-000050000000}"/>
    <cellStyle name="Comma 12 12" xfId="82" xr:uid="{00000000-0005-0000-0000-000051000000}"/>
    <cellStyle name="Comma 12 12 2" xfId="83" xr:uid="{00000000-0005-0000-0000-000052000000}"/>
    <cellStyle name="Comma 12 12 2 2" xfId="84" xr:uid="{00000000-0005-0000-0000-000053000000}"/>
    <cellStyle name="Comma 12 12 2 3" xfId="85" xr:uid="{00000000-0005-0000-0000-000054000000}"/>
    <cellStyle name="Comma 12 12 2 3 2" xfId="86" xr:uid="{00000000-0005-0000-0000-000055000000}"/>
    <cellStyle name="Comma 12 2" xfId="87" xr:uid="{00000000-0005-0000-0000-000056000000}"/>
    <cellStyle name="Comma 12 3" xfId="88" xr:uid="{00000000-0005-0000-0000-000057000000}"/>
    <cellStyle name="Comma 12 4" xfId="89" xr:uid="{00000000-0005-0000-0000-000058000000}"/>
    <cellStyle name="Comma 12 5" xfId="90" xr:uid="{00000000-0005-0000-0000-000059000000}"/>
    <cellStyle name="Comma 12 6" xfId="91" xr:uid="{00000000-0005-0000-0000-00005A000000}"/>
    <cellStyle name="Comma 12 6 2" xfId="92" xr:uid="{00000000-0005-0000-0000-00005B000000}"/>
    <cellStyle name="Comma 12 6 2 2" xfId="93" xr:uid="{00000000-0005-0000-0000-00005C000000}"/>
    <cellStyle name="Comma 12 6 2 3" xfId="94" xr:uid="{00000000-0005-0000-0000-00005D000000}"/>
    <cellStyle name="Comma 12 7" xfId="95" xr:uid="{00000000-0005-0000-0000-00005E000000}"/>
    <cellStyle name="Comma 12 8" xfId="96" xr:uid="{00000000-0005-0000-0000-00005F000000}"/>
    <cellStyle name="Comma 12 9" xfId="97" xr:uid="{00000000-0005-0000-0000-000060000000}"/>
    <cellStyle name="Comma 13" xfId="98" xr:uid="{00000000-0005-0000-0000-000061000000}"/>
    <cellStyle name="Comma 13 2" xfId="99" xr:uid="{00000000-0005-0000-0000-000062000000}"/>
    <cellStyle name="Comma 13 3" xfId="100" xr:uid="{00000000-0005-0000-0000-000063000000}"/>
    <cellStyle name="Comma 13 4" xfId="101" xr:uid="{00000000-0005-0000-0000-000064000000}"/>
    <cellStyle name="Comma 13 5" xfId="102" xr:uid="{00000000-0005-0000-0000-000065000000}"/>
    <cellStyle name="Comma 13 6" xfId="103" xr:uid="{00000000-0005-0000-0000-000066000000}"/>
    <cellStyle name="Comma 14" xfId="104" xr:uid="{00000000-0005-0000-0000-000067000000}"/>
    <cellStyle name="Comma 14 2" xfId="105" xr:uid="{00000000-0005-0000-0000-000068000000}"/>
    <cellStyle name="Comma 14 3" xfId="106" xr:uid="{00000000-0005-0000-0000-000069000000}"/>
    <cellStyle name="Comma 14 4" xfId="107" xr:uid="{00000000-0005-0000-0000-00006A000000}"/>
    <cellStyle name="Comma 14 5" xfId="108" xr:uid="{00000000-0005-0000-0000-00006B000000}"/>
    <cellStyle name="Comma 15" xfId="109" xr:uid="{00000000-0005-0000-0000-00006C000000}"/>
    <cellStyle name="Comma 15 2" xfId="110" xr:uid="{00000000-0005-0000-0000-00006D000000}"/>
    <cellStyle name="Comma 15 3" xfId="111" xr:uid="{00000000-0005-0000-0000-00006E000000}"/>
    <cellStyle name="Comma 15 4" xfId="112" xr:uid="{00000000-0005-0000-0000-00006F000000}"/>
    <cellStyle name="Comma 15 5" xfId="113" xr:uid="{00000000-0005-0000-0000-000070000000}"/>
    <cellStyle name="Comma 16" xfId="114" xr:uid="{00000000-0005-0000-0000-000071000000}"/>
    <cellStyle name="Comma 16 2" xfId="115" xr:uid="{00000000-0005-0000-0000-000072000000}"/>
    <cellStyle name="Comma 16 3" xfId="116" xr:uid="{00000000-0005-0000-0000-000073000000}"/>
    <cellStyle name="Comma 16 3 2" xfId="117" xr:uid="{00000000-0005-0000-0000-000074000000}"/>
    <cellStyle name="Comma 16 3 3" xfId="118" xr:uid="{00000000-0005-0000-0000-000075000000}"/>
    <cellStyle name="Comma 16 3 3 2" xfId="119" xr:uid="{00000000-0005-0000-0000-000076000000}"/>
    <cellStyle name="Comma 17" xfId="120" xr:uid="{00000000-0005-0000-0000-000077000000}"/>
    <cellStyle name="Comma 17 2" xfId="121" xr:uid="{00000000-0005-0000-0000-000078000000}"/>
    <cellStyle name="Comma 17 3" xfId="122" xr:uid="{00000000-0005-0000-0000-000079000000}"/>
    <cellStyle name="Comma 17 3 2" xfId="123" xr:uid="{00000000-0005-0000-0000-00007A000000}"/>
    <cellStyle name="Comma 18" xfId="124" xr:uid="{00000000-0005-0000-0000-00007B000000}"/>
    <cellStyle name="Comma 18 2" xfId="125" xr:uid="{00000000-0005-0000-0000-00007C000000}"/>
    <cellStyle name="Comma 18 3" xfId="126" xr:uid="{00000000-0005-0000-0000-00007D000000}"/>
    <cellStyle name="Comma 18 3 2" xfId="127" xr:uid="{00000000-0005-0000-0000-00007E000000}"/>
    <cellStyle name="Comma 19" xfId="128" xr:uid="{00000000-0005-0000-0000-00007F000000}"/>
    <cellStyle name="Comma 19 2" xfId="129" xr:uid="{00000000-0005-0000-0000-000080000000}"/>
    <cellStyle name="Comma 19 3" xfId="130" xr:uid="{00000000-0005-0000-0000-000081000000}"/>
    <cellStyle name="Comma 19 3 2" xfId="131" xr:uid="{00000000-0005-0000-0000-000082000000}"/>
    <cellStyle name="Comma 2" xfId="132" xr:uid="{00000000-0005-0000-0000-000083000000}"/>
    <cellStyle name="Comma 2 2" xfId="133" xr:uid="{00000000-0005-0000-0000-000084000000}"/>
    <cellStyle name="Comma 2 2 2" xfId="134" xr:uid="{00000000-0005-0000-0000-000085000000}"/>
    <cellStyle name="Comma 2 2 3" xfId="135" xr:uid="{00000000-0005-0000-0000-000086000000}"/>
    <cellStyle name="Comma 2 2 4" xfId="136" xr:uid="{00000000-0005-0000-0000-000087000000}"/>
    <cellStyle name="Comma 2 2 5" xfId="137" xr:uid="{00000000-0005-0000-0000-000088000000}"/>
    <cellStyle name="Comma 2 2 6" xfId="138" xr:uid="{00000000-0005-0000-0000-000089000000}"/>
    <cellStyle name="Comma 2 2 6 2" xfId="139" xr:uid="{00000000-0005-0000-0000-00008A000000}"/>
    <cellStyle name="Comma 2 2 6 3" xfId="955" xr:uid="{7EF8F1E8-10D1-4DDD-89E1-4A9182BC9F85}"/>
    <cellStyle name="Comma 2 2 6 4" xfId="958" xr:uid="{98EE6B6A-2CBC-4A53-9D9A-8956EC65803F}"/>
    <cellStyle name="Comma 2 2 7" xfId="140" xr:uid="{00000000-0005-0000-0000-00008B000000}"/>
    <cellStyle name="Comma 2 2 8" xfId="141" xr:uid="{00000000-0005-0000-0000-00008C000000}"/>
    <cellStyle name="Comma 2 2 9" xfId="142" xr:uid="{00000000-0005-0000-0000-00008D000000}"/>
    <cellStyle name="Comma 2 3" xfId="143" xr:uid="{00000000-0005-0000-0000-00008E000000}"/>
    <cellStyle name="Comma 2 3 2" xfId="144" xr:uid="{00000000-0005-0000-0000-00008F000000}"/>
    <cellStyle name="Comma 2 3 3" xfId="145" xr:uid="{00000000-0005-0000-0000-000090000000}"/>
    <cellStyle name="Comma 2 3 4" xfId="146" xr:uid="{00000000-0005-0000-0000-000091000000}"/>
    <cellStyle name="Comma 2 3 4 2" xfId="147" xr:uid="{00000000-0005-0000-0000-000092000000}"/>
    <cellStyle name="Comma 2 3 4 2 2" xfId="148" xr:uid="{00000000-0005-0000-0000-000093000000}"/>
    <cellStyle name="Comma 2 3 4 3" xfId="149" xr:uid="{00000000-0005-0000-0000-000094000000}"/>
    <cellStyle name="Comma 2 3 4 4" xfId="150" xr:uid="{00000000-0005-0000-0000-000095000000}"/>
    <cellStyle name="Comma 2 3 4 5" xfId="151" xr:uid="{00000000-0005-0000-0000-000096000000}"/>
    <cellStyle name="Comma 2 3 4 5 2" xfId="152" xr:uid="{00000000-0005-0000-0000-000097000000}"/>
    <cellStyle name="Comma 2 3 5" xfId="153" xr:uid="{00000000-0005-0000-0000-000098000000}"/>
    <cellStyle name="Comma 2 4" xfId="154" xr:uid="{00000000-0005-0000-0000-000099000000}"/>
    <cellStyle name="Comma 2 5" xfId="155" xr:uid="{00000000-0005-0000-0000-00009A000000}"/>
    <cellStyle name="Comma 20" xfId="156" xr:uid="{00000000-0005-0000-0000-00009B000000}"/>
    <cellStyle name="Comma 20 2" xfId="157" xr:uid="{00000000-0005-0000-0000-00009C000000}"/>
    <cellStyle name="Comma 20 3" xfId="158" xr:uid="{00000000-0005-0000-0000-00009D000000}"/>
    <cellStyle name="Comma 20 3 2" xfId="159" xr:uid="{00000000-0005-0000-0000-00009E000000}"/>
    <cellStyle name="Comma 21" xfId="160" xr:uid="{00000000-0005-0000-0000-00009F000000}"/>
    <cellStyle name="Comma 21 2" xfId="161" xr:uid="{00000000-0005-0000-0000-0000A0000000}"/>
    <cellStyle name="Comma 21 3" xfId="162" xr:uid="{00000000-0005-0000-0000-0000A1000000}"/>
    <cellStyle name="Comma 21 3 2" xfId="163" xr:uid="{00000000-0005-0000-0000-0000A2000000}"/>
    <cellStyle name="Comma 22" xfId="164" xr:uid="{00000000-0005-0000-0000-0000A3000000}"/>
    <cellStyle name="Comma 22 2" xfId="165" xr:uid="{00000000-0005-0000-0000-0000A4000000}"/>
    <cellStyle name="Comma 22 3" xfId="166" xr:uid="{00000000-0005-0000-0000-0000A5000000}"/>
    <cellStyle name="Comma 22 3 2" xfId="167" xr:uid="{00000000-0005-0000-0000-0000A6000000}"/>
    <cellStyle name="Comma 23" xfId="168" xr:uid="{00000000-0005-0000-0000-0000A7000000}"/>
    <cellStyle name="Comma 23 2" xfId="169" xr:uid="{00000000-0005-0000-0000-0000A8000000}"/>
    <cellStyle name="Comma 23 3" xfId="170" xr:uid="{00000000-0005-0000-0000-0000A9000000}"/>
    <cellStyle name="Comma 23 3 2" xfId="171" xr:uid="{00000000-0005-0000-0000-0000AA000000}"/>
    <cellStyle name="Comma 24" xfId="172" xr:uid="{00000000-0005-0000-0000-0000AB000000}"/>
    <cellStyle name="Comma 24 2" xfId="173" xr:uid="{00000000-0005-0000-0000-0000AC000000}"/>
    <cellStyle name="Comma 24 3" xfId="174" xr:uid="{00000000-0005-0000-0000-0000AD000000}"/>
    <cellStyle name="Comma 24 3 2" xfId="175" xr:uid="{00000000-0005-0000-0000-0000AE000000}"/>
    <cellStyle name="Comma 25" xfId="176" xr:uid="{00000000-0005-0000-0000-0000AF000000}"/>
    <cellStyle name="Comma 25 2" xfId="177" xr:uid="{00000000-0005-0000-0000-0000B0000000}"/>
    <cellStyle name="Comma 25 3" xfId="178" xr:uid="{00000000-0005-0000-0000-0000B1000000}"/>
    <cellStyle name="Comma 25 3 2" xfId="179" xr:uid="{00000000-0005-0000-0000-0000B2000000}"/>
    <cellStyle name="Comma 26" xfId="180" xr:uid="{00000000-0005-0000-0000-0000B3000000}"/>
    <cellStyle name="Comma 26 2" xfId="181" xr:uid="{00000000-0005-0000-0000-0000B4000000}"/>
    <cellStyle name="Comma 26 3" xfId="182" xr:uid="{00000000-0005-0000-0000-0000B5000000}"/>
    <cellStyle name="Comma 26 3 2" xfId="183" xr:uid="{00000000-0005-0000-0000-0000B6000000}"/>
    <cellStyle name="Comma 27" xfId="184" xr:uid="{00000000-0005-0000-0000-0000B7000000}"/>
    <cellStyle name="Comma 27 2" xfId="185" xr:uid="{00000000-0005-0000-0000-0000B8000000}"/>
    <cellStyle name="Comma 27 3" xfId="186" xr:uid="{00000000-0005-0000-0000-0000B9000000}"/>
    <cellStyle name="Comma 27 3 2" xfId="187" xr:uid="{00000000-0005-0000-0000-0000BA000000}"/>
    <cellStyle name="Comma 28" xfId="188" xr:uid="{00000000-0005-0000-0000-0000BB000000}"/>
    <cellStyle name="Comma 28 2" xfId="189" xr:uid="{00000000-0005-0000-0000-0000BC000000}"/>
    <cellStyle name="Comma 29" xfId="190" xr:uid="{00000000-0005-0000-0000-0000BD000000}"/>
    <cellStyle name="Comma 29 2" xfId="191" xr:uid="{00000000-0005-0000-0000-0000BE000000}"/>
    <cellStyle name="Comma 3" xfId="192" xr:uid="{00000000-0005-0000-0000-0000BF000000}"/>
    <cellStyle name="Comma 3 2" xfId="193" xr:uid="{00000000-0005-0000-0000-0000C0000000}"/>
    <cellStyle name="Comma 3 3" xfId="194" xr:uid="{00000000-0005-0000-0000-0000C1000000}"/>
    <cellStyle name="Comma 3 3 2" xfId="195" xr:uid="{00000000-0005-0000-0000-0000C2000000}"/>
    <cellStyle name="Comma 3 3 2 2" xfId="196" xr:uid="{00000000-0005-0000-0000-0000C3000000}"/>
    <cellStyle name="Comma 3 3 3" xfId="197" xr:uid="{00000000-0005-0000-0000-0000C4000000}"/>
    <cellStyle name="Comma 3 3 4" xfId="198" xr:uid="{00000000-0005-0000-0000-0000C5000000}"/>
    <cellStyle name="Comma 3 3 5" xfId="199" xr:uid="{00000000-0005-0000-0000-0000C6000000}"/>
    <cellStyle name="Comma 3 4" xfId="200" xr:uid="{00000000-0005-0000-0000-0000C7000000}"/>
    <cellStyle name="Comma 3 5" xfId="201" xr:uid="{00000000-0005-0000-0000-0000C8000000}"/>
    <cellStyle name="Comma 3 5 2" xfId="202" xr:uid="{00000000-0005-0000-0000-0000C9000000}"/>
    <cellStyle name="Comma 3 6" xfId="203" xr:uid="{00000000-0005-0000-0000-0000CA000000}"/>
    <cellStyle name="Comma 3 7" xfId="204" xr:uid="{00000000-0005-0000-0000-0000CB000000}"/>
    <cellStyle name="Comma 3 8" xfId="205" xr:uid="{00000000-0005-0000-0000-0000CC000000}"/>
    <cellStyle name="Comma 3 9" xfId="206" xr:uid="{00000000-0005-0000-0000-0000CD000000}"/>
    <cellStyle name="Comma 30" xfId="207" xr:uid="{00000000-0005-0000-0000-0000CE000000}"/>
    <cellStyle name="Comma 31" xfId="208" xr:uid="{00000000-0005-0000-0000-0000CF000000}"/>
    <cellStyle name="Comma 31 2" xfId="209" xr:uid="{00000000-0005-0000-0000-0000D0000000}"/>
    <cellStyle name="Comma 31 3" xfId="210" xr:uid="{00000000-0005-0000-0000-0000D1000000}"/>
    <cellStyle name="Comma 31 3 2" xfId="211" xr:uid="{00000000-0005-0000-0000-0000D2000000}"/>
    <cellStyle name="Comma 32" xfId="212" xr:uid="{00000000-0005-0000-0000-0000D3000000}"/>
    <cellStyle name="Comma 32 2" xfId="213" xr:uid="{00000000-0005-0000-0000-0000D4000000}"/>
    <cellStyle name="Comma 32 2 2" xfId="214" xr:uid="{00000000-0005-0000-0000-0000D5000000}"/>
    <cellStyle name="Comma 32 3" xfId="215" xr:uid="{00000000-0005-0000-0000-0000D6000000}"/>
    <cellStyle name="Comma 32 4" xfId="216" xr:uid="{00000000-0005-0000-0000-0000D7000000}"/>
    <cellStyle name="Comma 32 4 2" xfId="217" xr:uid="{00000000-0005-0000-0000-0000D8000000}"/>
    <cellStyle name="Comma 33" xfId="218" xr:uid="{00000000-0005-0000-0000-0000D9000000}"/>
    <cellStyle name="Comma 33 2" xfId="219" xr:uid="{00000000-0005-0000-0000-0000DA000000}"/>
    <cellStyle name="Comma 33 3" xfId="220" xr:uid="{00000000-0005-0000-0000-0000DB000000}"/>
    <cellStyle name="Comma 33 3 2" xfId="221" xr:uid="{00000000-0005-0000-0000-0000DC000000}"/>
    <cellStyle name="Comma 34" xfId="222" xr:uid="{00000000-0005-0000-0000-0000DD000000}"/>
    <cellStyle name="Comma 35" xfId="223" xr:uid="{00000000-0005-0000-0000-0000DE000000}"/>
    <cellStyle name="Comma 35 2" xfId="224" xr:uid="{00000000-0005-0000-0000-0000DF000000}"/>
    <cellStyle name="Comma 36" xfId="225" xr:uid="{00000000-0005-0000-0000-0000E0000000}"/>
    <cellStyle name="Comma 36 2" xfId="226" xr:uid="{00000000-0005-0000-0000-0000E1000000}"/>
    <cellStyle name="Comma 37" xfId="227" xr:uid="{00000000-0005-0000-0000-0000E2000000}"/>
    <cellStyle name="Comma 37 2" xfId="228" xr:uid="{00000000-0005-0000-0000-0000E3000000}"/>
    <cellStyle name="Comma 38" xfId="229" xr:uid="{00000000-0005-0000-0000-0000E4000000}"/>
    <cellStyle name="Comma 38 2" xfId="230" xr:uid="{00000000-0005-0000-0000-0000E5000000}"/>
    <cellStyle name="Comma 39" xfId="231" xr:uid="{00000000-0005-0000-0000-0000E6000000}"/>
    <cellStyle name="Comma 39 2" xfId="232" xr:uid="{00000000-0005-0000-0000-0000E7000000}"/>
    <cellStyle name="Comma 39 3" xfId="233" xr:uid="{00000000-0005-0000-0000-0000E8000000}"/>
    <cellStyle name="Comma 4" xfId="234" xr:uid="{00000000-0005-0000-0000-0000E9000000}"/>
    <cellStyle name="Comma 4 2" xfId="235" xr:uid="{00000000-0005-0000-0000-0000EA000000}"/>
    <cellStyle name="Comma 4 3" xfId="236" xr:uid="{00000000-0005-0000-0000-0000EB000000}"/>
    <cellStyle name="Comma 4 4" xfId="237" xr:uid="{00000000-0005-0000-0000-0000EC000000}"/>
    <cellStyle name="Comma 4 5" xfId="238" xr:uid="{00000000-0005-0000-0000-0000ED000000}"/>
    <cellStyle name="Comma 4 6" xfId="239" xr:uid="{00000000-0005-0000-0000-0000EE000000}"/>
    <cellStyle name="Comma 40" xfId="240" xr:uid="{00000000-0005-0000-0000-0000EF000000}"/>
    <cellStyle name="Comma 40 2" xfId="241" xr:uid="{00000000-0005-0000-0000-0000F0000000}"/>
    <cellStyle name="Comma 41" xfId="242" xr:uid="{00000000-0005-0000-0000-0000F1000000}"/>
    <cellStyle name="Comma 41 2" xfId="243" xr:uid="{00000000-0005-0000-0000-0000F2000000}"/>
    <cellStyle name="Comma 42" xfId="244" xr:uid="{00000000-0005-0000-0000-0000F3000000}"/>
    <cellStyle name="Comma 43" xfId="245" xr:uid="{00000000-0005-0000-0000-0000F4000000}"/>
    <cellStyle name="Comma 43 2" xfId="246" xr:uid="{00000000-0005-0000-0000-0000F5000000}"/>
    <cellStyle name="Comma 44" xfId="247" xr:uid="{00000000-0005-0000-0000-0000F6000000}"/>
    <cellStyle name="Comma 44 2" xfId="956" xr:uid="{21F6B126-0807-4324-B348-C82904062B06}"/>
    <cellStyle name="Comma 45" xfId="959" xr:uid="{D11CA74D-6BC5-4E2B-9E82-C61E838FF995}"/>
    <cellStyle name="Comma 5" xfId="248" xr:uid="{00000000-0005-0000-0000-0000F7000000}"/>
    <cellStyle name="Comma 5 2" xfId="249" xr:uid="{00000000-0005-0000-0000-0000F8000000}"/>
    <cellStyle name="Comma 5 3" xfId="250" xr:uid="{00000000-0005-0000-0000-0000F9000000}"/>
    <cellStyle name="Comma 5 4" xfId="251" xr:uid="{00000000-0005-0000-0000-0000FA000000}"/>
    <cellStyle name="Comma 5 5" xfId="252" xr:uid="{00000000-0005-0000-0000-0000FB000000}"/>
    <cellStyle name="Comma 5 6" xfId="253" xr:uid="{00000000-0005-0000-0000-0000FC000000}"/>
    <cellStyle name="Comma 5 7" xfId="254" xr:uid="{00000000-0005-0000-0000-0000FD000000}"/>
    <cellStyle name="Comma 6" xfId="255" xr:uid="{00000000-0005-0000-0000-0000FE000000}"/>
    <cellStyle name="Comma 6 2" xfId="256" xr:uid="{00000000-0005-0000-0000-0000FF000000}"/>
    <cellStyle name="Comma 6 3" xfId="257" xr:uid="{00000000-0005-0000-0000-000000010000}"/>
    <cellStyle name="Comma 6 4" xfId="258" xr:uid="{00000000-0005-0000-0000-000001010000}"/>
    <cellStyle name="Comma 6 4 2" xfId="259" xr:uid="{00000000-0005-0000-0000-000002010000}"/>
    <cellStyle name="Comma 6 4 2 2" xfId="260" xr:uid="{00000000-0005-0000-0000-000003010000}"/>
    <cellStyle name="Comma 6 4 3" xfId="261" xr:uid="{00000000-0005-0000-0000-000004010000}"/>
    <cellStyle name="Comma 6 4 4" xfId="262" xr:uid="{00000000-0005-0000-0000-000005010000}"/>
    <cellStyle name="Comma 6 4 5" xfId="263" xr:uid="{00000000-0005-0000-0000-000006010000}"/>
    <cellStyle name="Comma 6 4 5 2" xfId="264" xr:uid="{00000000-0005-0000-0000-000007010000}"/>
    <cellStyle name="Comma 6 5" xfId="265" xr:uid="{00000000-0005-0000-0000-000008010000}"/>
    <cellStyle name="Comma 7" xfId="266" xr:uid="{00000000-0005-0000-0000-000009010000}"/>
    <cellStyle name="Comma 7 2" xfId="267" xr:uid="{00000000-0005-0000-0000-00000A010000}"/>
    <cellStyle name="Comma 7 2 2" xfId="268" xr:uid="{00000000-0005-0000-0000-00000B010000}"/>
    <cellStyle name="Comma 7 2 2 2" xfId="269" xr:uid="{00000000-0005-0000-0000-00000C010000}"/>
    <cellStyle name="Comma 7 2 2 2 2" xfId="270" xr:uid="{00000000-0005-0000-0000-00000D010000}"/>
    <cellStyle name="Comma 7 2 2 3" xfId="271" xr:uid="{00000000-0005-0000-0000-00000E010000}"/>
    <cellStyle name="Comma 7 2 2 3 2" xfId="272" xr:uid="{00000000-0005-0000-0000-00000F010000}"/>
    <cellStyle name="Comma 7 2 2 3 2 2" xfId="273" xr:uid="{00000000-0005-0000-0000-000010010000}"/>
    <cellStyle name="Comma 7 2 2 3 3" xfId="274" xr:uid="{00000000-0005-0000-0000-000011010000}"/>
    <cellStyle name="Comma 7 2 2 4" xfId="275" xr:uid="{00000000-0005-0000-0000-000012010000}"/>
    <cellStyle name="Comma 7 2 3" xfId="276" xr:uid="{00000000-0005-0000-0000-000013010000}"/>
    <cellStyle name="Comma 7 3" xfId="277" xr:uid="{00000000-0005-0000-0000-000014010000}"/>
    <cellStyle name="Comma 7 3 2" xfId="278" xr:uid="{00000000-0005-0000-0000-000015010000}"/>
    <cellStyle name="Comma 7 3 2 2" xfId="279" xr:uid="{00000000-0005-0000-0000-000016010000}"/>
    <cellStyle name="Comma 7 3 3" xfId="280" xr:uid="{00000000-0005-0000-0000-000017010000}"/>
    <cellStyle name="Comma 7 3 3 2" xfId="281" xr:uid="{00000000-0005-0000-0000-000018010000}"/>
    <cellStyle name="Comma 7 3 3 2 2" xfId="282" xr:uid="{00000000-0005-0000-0000-000019010000}"/>
    <cellStyle name="Comma 7 3 3 3" xfId="283" xr:uid="{00000000-0005-0000-0000-00001A010000}"/>
    <cellStyle name="Comma 7 3 4" xfId="284" xr:uid="{00000000-0005-0000-0000-00001B010000}"/>
    <cellStyle name="Comma 7 4" xfId="285" xr:uid="{00000000-0005-0000-0000-00001C010000}"/>
    <cellStyle name="Comma 7 4 2" xfId="286" xr:uid="{00000000-0005-0000-0000-00001D010000}"/>
    <cellStyle name="Comma 7 5" xfId="287" xr:uid="{00000000-0005-0000-0000-00001E010000}"/>
    <cellStyle name="Comma 7 5 2" xfId="288" xr:uid="{00000000-0005-0000-0000-00001F010000}"/>
    <cellStyle name="Comma 7 5 2 2" xfId="289" xr:uid="{00000000-0005-0000-0000-000020010000}"/>
    <cellStyle name="Comma 7 5 3" xfId="290" xr:uid="{00000000-0005-0000-0000-000021010000}"/>
    <cellStyle name="Comma 7 6" xfId="291" xr:uid="{00000000-0005-0000-0000-000022010000}"/>
    <cellStyle name="Comma 8" xfId="292" xr:uid="{00000000-0005-0000-0000-000023010000}"/>
    <cellStyle name="Comma 8 2" xfId="293" xr:uid="{00000000-0005-0000-0000-000024010000}"/>
    <cellStyle name="Comma 8 2 2" xfId="294" xr:uid="{00000000-0005-0000-0000-000025010000}"/>
    <cellStyle name="Comma 8 2 3" xfId="295" xr:uid="{00000000-0005-0000-0000-000026010000}"/>
    <cellStyle name="Comma 8 2 4" xfId="296" xr:uid="{00000000-0005-0000-0000-000027010000}"/>
    <cellStyle name="Comma 8 2 4 10" xfId="297" xr:uid="{00000000-0005-0000-0000-000028010000}"/>
    <cellStyle name="Comma 8 2 4 11" xfId="298" xr:uid="{00000000-0005-0000-0000-000029010000}"/>
    <cellStyle name="Comma 8 2 4 11 2" xfId="299" xr:uid="{00000000-0005-0000-0000-00002A010000}"/>
    <cellStyle name="Comma 8 2 4 11 2 2" xfId="300" xr:uid="{00000000-0005-0000-0000-00002B010000}"/>
    <cellStyle name="Comma 8 2 4 11 2 3" xfId="301" xr:uid="{00000000-0005-0000-0000-00002C010000}"/>
    <cellStyle name="Comma 8 2 4 11 2 3 2" xfId="302" xr:uid="{00000000-0005-0000-0000-00002D010000}"/>
    <cellStyle name="Comma 8 2 4 2" xfId="303" xr:uid="{00000000-0005-0000-0000-00002E010000}"/>
    <cellStyle name="Comma 8 2 4 3" xfId="304" xr:uid="{00000000-0005-0000-0000-00002F010000}"/>
    <cellStyle name="Comma 8 2 4 4" xfId="305" xr:uid="{00000000-0005-0000-0000-000030010000}"/>
    <cellStyle name="Comma 8 2 4 5" xfId="306" xr:uid="{00000000-0005-0000-0000-000031010000}"/>
    <cellStyle name="Comma 8 2 4 5 2" xfId="307" xr:uid="{00000000-0005-0000-0000-000032010000}"/>
    <cellStyle name="Comma 8 2 4 5 2 2" xfId="308" xr:uid="{00000000-0005-0000-0000-000033010000}"/>
    <cellStyle name="Comma 8 2 4 5 2 3" xfId="309" xr:uid="{00000000-0005-0000-0000-000034010000}"/>
    <cellStyle name="Comma 8 2 4 6" xfId="310" xr:uid="{00000000-0005-0000-0000-000035010000}"/>
    <cellStyle name="Comma 8 2 4 7" xfId="311" xr:uid="{00000000-0005-0000-0000-000036010000}"/>
    <cellStyle name="Comma 8 2 4 8" xfId="312" xr:uid="{00000000-0005-0000-0000-000037010000}"/>
    <cellStyle name="Comma 8 2 4 9" xfId="313" xr:uid="{00000000-0005-0000-0000-000038010000}"/>
    <cellStyle name="Comma 8 2 4 9 2" xfId="314" xr:uid="{00000000-0005-0000-0000-000039010000}"/>
    <cellStyle name="Comma 8 2 4 9 2 2" xfId="315" xr:uid="{00000000-0005-0000-0000-00003A010000}"/>
    <cellStyle name="Comma 8 2 4 9 2 3" xfId="316" xr:uid="{00000000-0005-0000-0000-00003B010000}"/>
    <cellStyle name="Comma 8 2 4 9 2 3 2" xfId="317" xr:uid="{00000000-0005-0000-0000-00003C010000}"/>
    <cellStyle name="Comma 8 2 5" xfId="318" xr:uid="{00000000-0005-0000-0000-00003D010000}"/>
    <cellStyle name="Comma 8 2 5 2" xfId="319" xr:uid="{00000000-0005-0000-0000-00003E010000}"/>
    <cellStyle name="Comma 8 2 5 3" xfId="320" xr:uid="{00000000-0005-0000-0000-00003F010000}"/>
    <cellStyle name="Comma 8 2 5 4" xfId="321" xr:uid="{00000000-0005-0000-0000-000040010000}"/>
    <cellStyle name="Comma 8 2 6" xfId="322" xr:uid="{00000000-0005-0000-0000-000041010000}"/>
    <cellStyle name="Comma 8 2 6 2" xfId="323" xr:uid="{00000000-0005-0000-0000-000042010000}"/>
    <cellStyle name="Comma 8 2 6 2 2" xfId="324" xr:uid="{00000000-0005-0000-0000-000043010000}"/>
    <cellStyle name="Comma 8 2 6 2 3" xfId="325" xr:uid="{00000000-0005-0000-0000-000044010000}"/>
    <cellStyle name="Comma 8 2 6 2 3 2" xfId="326" xr:uid="{00000000-0005-0000-0000-000045010000}"/>
    <cellStyle name="Comma 8 2 6 3" xfId="327" xr:uid="{00000000-0005-0000-0000-000046010000}"/>
    <cellStyle name="Comma 8 2 7" xfId="328" xr:uid="{00000000-0005-0000-0000-000047010000}"/>
    <cellStyle name="Comma 8 2 7 2" xfId="329" xr:uid="{00000000-0005-0000-0000-000048010000}"/>
    <cellStyle name="Comma 8 2 7 3" xfId="330" xr:uid="{00000000-0005-0000-0000-000049010000}"/>
    <cellStyle name="Comma 8 2 7 3 2" xfId="331" xr:uid="{00000000-0005-0000-0000-00004A010000}"/>
    <cellStyle name="Comma 8 2 8" xfId="332" xr:uid="{00000000-0005-0000-0000-00004B010000}"/>
    <cellStyle name="Comma 8 2 9" xfId="333" xr:uid="{00000000-0005-0000-0000-00004C010000}"/>
    <cellStyle name="Comma 8 2 9 2" xfId="334" xr:uid="{00000000-0005-0000-0000-00004D010000}"/>
    <cellStyle name="Comma 8 3" xfId="335" xr:uid="{00000000-0005-0000-0000-00004E010000}"/>
    <cellStyle name="Comma 8 4" xfId="336" xr:uid="{00000000-0005-0000-0000-00004F010000}"/>
    <cellStyle name="Comma 8 5" xfId="337" xr:uid="{00000000-0005-0000-0000-000050010000}"/>
    <cellStyle name="Comma 8 5 2" xfId="338" xr:uid="{00000000-0005-0000-0000-000051010000}"/>
    <cellStyle name="Comma 8 6" xfId="339" xr:uid="{00000000-0005-0000-0000-000052010000}"/>
    <cellStyle name="Comma 8 6 2" xfId="340" xr:uid="{00000000-0005-0000-0000-000053010000}"/>
    <cellStyle name="Comma 9" xfId="341" xr:uid="{00000000-0005-0000-0000-000054010000}"/>
    <cellStyle name="Comma 9 2" xfId="342" xr:uid="{00000000-0005-0000-0000-000055010000}"/>
    <cellStyle name="Comma 9 2 2" xfId="343" xr:uid="{00000000-0005-0000-0000-000056010000}"/>
    <cellStyle name="Comma 9 2 3" xfId="344" xr:uid="{00000000-0005-0000-0000-000057010000}"/>
    <cellStyle name="Comma 9 2 3 2" xfId="345" xr:uid="{00000000-0005-0000-0000-000058010000}"/>
    <cellStyle name="Comma 9 2 3 3" xfId="346" xr:uid="{00000000-0005-0000-0000-000059010000}"/>
    <cellStyle name="Comma 9 2 3 4" xfId="347" xr:uid="{00000000-0005-0000-0000-00005A010000}"/>
    <cellStyle name="Comma 9 2 4" xfId="348" xr:uid="{00000000-0005-0000-0000-00005B010000}"/>
    <cellStyle name="Comma 9 2 4 2" xfId="349" xr:uid="{00000000-0005-0000-0000-00005C010000}"/>
    <cellStyle name="Comma 9 2 4 2 2" xfId="350" xr:uid="{00000000-0005-0000-0000-00005D010000}"/>
    <cellStyle name="Comma 9 2 4 2 3" xfId="351" xr:uid="{00000000-0005-0000-0000-00005E010000}"/>
    <cellStyle name="Comma 9 2 4 2 3 2" xfId="352" xr:uid="{00000000-0005-0000-0000-00005F010000}"/>
    <cellStyle name="Comma 9 2 4 3" xfId="353" xr:uid="{00000000-0005-0000-0000-000060010000}"/>
    <cellStyle name="Comma 9 2 5" xfId="354" xr:uid="{00000000-0005-0000-0000-000061010000}"/>
    <cellStyle name="Comma 9 2 5 2" xfId="355" xr:uid="{00000000-0005-0000-0000-000062010000}"/>
    <cellStyle name="Comma 9 2 5 3" xfId="356" xr:uid="{00000000-0005-0000-0000-000063010000}"/>
    <cellStyle name="Comma 9 2 5 3 2" xfId="357" xr:uid="{00000000-0005-0000-0000-000064010000}"/>
    <cellStyle name="Comma 9 2 6" xfId="358" xr:uid="{00000000-0005-0000-0000-000065010000}"/>
    <cellStyle name="Comma 9 2 7" xfId="359" xr:uid="{00000000-0005-0000-0000-000066010000}"/>
    <cellStyle name="Comma 9 2 7 2" xfId="360" xr:uid="{00000000-0005-0000-0000-000067010000}"/>
    <cellStyle name="Comma 9 3" xfId="361" xr:uid="{00000000-0005-0000-0000-000068010000}"/>
    <cellStyle name="Comma 9 4" xfId="362" xr:uid="{00000000-0005-0000-0000-000069010000}"/>
    <cellStyle name="Comma 9 5" xfId="363" xr:uid="{00000000-0005-0000-0000-00006A010000}"/>
    <cellStyle name="Comma 9 6" xfId="364" xr:uid="{00000000-0005-0000-0000-00006B010000}"/>
    <cellStyle name="Comma 9 6 10" xfId="365" xr:uid="{00000000-0005-0000-0000-00006C010000}"/>
    <cellStyle name="Comma 9 6 11" xfId="366" xr:uid="{00000000-0005-0000-0000-00006D010000}"/>
    <cellStyle name="Comma 9 6 11 2" xfId="367" xr:uid="{00000000-0005-0000-0000-00006E010000}"/>
    <cellStyle name="Comma 9 6 11 2 2" xfId="368" xr:uid="{00000000-0005-0000-0000-00006F010000}"/>
    <cellStyle name="Comma 9 6 11 2 3" xfId="369" xr:uid="{00000000-0005-0000-0000-000070010000}"/>
    <cellStyle name="Comma 9 6 11 2 3 2" xfId="370" xr:uid="{00000000-0005-0000-0000-000071010000}"/>
    <cellStyle name="Comma 9 6 2" xfId="371" xr:uid="{00000000-0005-0000-0000-000072010000}"/>
    <cellStyle name="Comma 9 6 3" xfId="372" xr:uid="{00000000-0005-0000-0000-000073010000}"/>
    <cellStyle name="Comma 9 6 4" xfId="373" xr:uid="{00000000-0005-0000-0000-000074010000}"/>
    <cellStyle name="Comma 9 6 5" xfId="374" xr:uid="{00000000-0005-0000-0000-000075010000}"/>
    <cellStyle name="Comma 9 6 5 2" xfId="375" xr:uid="{00000000-0005-0000-0000-000076010000}"/>
    <cellStyle name="Comma 9 6 5 2 2" xfId="376" xr:uid="{00000000-0005-0000-0000-000077010000}"/>
    <cellStyle name="Comma 9 6 5 2 3" xfId="377" xr:uid="{00000000-0005-0000-0000-000078010000}"/>
    <cellStyle name="Comma 9 6 6" xfId="378" xr:uid="{00000000-0005-0000-0000-000079010000}"/>
    <cellStyle name="Comma 9 6 7" xfId="379" xr:uid="{00000000-0005-0000-0000-00007A010000}"/>
    <cellStyle name="Comma 9 6 8" xfId="380" xr:uid="{00000000-0005-0000-0000-00007B010000}"/>
    <cellStyle name="Comma 9 6 9" xfId="381" xr:uid="{00000000-0005-0000-0000-00007C010000}"/>
    <cellStyle name="Comma 9 6 9 2" xfId="382" xr:uid="{00000000-0005-0000-0000-00007D010000}"/>
    <cellStyle name="Comma 9 6 9 2 2" xfId="383" xr:uid="{00000000-0005-0000-0000-00007E010000}"/>
    <cellStyle name="Comma 9 6 9 2 3" xfId="384" xr:uid="{00000000-0005-0000-0000-00007F010000}"/>
    <cellStyle name="Comma 9 6 9 2 3 2" xfId="385" xr:uid="{00000000-0005-0000-0000-000080010000}"/>
    <cellStyle name="Currency" xfId="386" builtinId="4"/>
    <cellStyle name="Currency 10" xfId="387" xr:uid="{00000000-0005-0000-0000-000082010000}"/>
    <cellStyle name="Currency 11" xfId="388" xr:uid="{00000000-0005-0000-0000-000083010000}"/>
    <cellStyle name="Currency 12" xfId="389" xr:uid="{00000000-0005-0000-0000-000084010000}"/>
    <cellStyle name="Currency 2" xfId="390" xr:uid="{00000000-0005-0000-0000-000085010000}"/>
    <cellStyle name="Currency 2 2" xfId="391" xr:uid="{00000000-0005-0000-0000-000086010000}"/>
    <cellStyle name="Currency 3" xfId="392" xr:uid="{00000000-0005-0000-0000-000087010000}"/>
    <cellStyle name="Currency 3 2" xfId="393" xr:uid="{00000000-0005-0000-0000-000088010000}"/>
    <cellStyle name="Currency 3 2 2" xfId="394" xr:uid="{00000000-0005-0000-0000-000089010000}"/>
    <cellStyle name="Currency 3 3" xfId="395" xr:uid="{00000000-0005-0000-0000-00008A010000}"/>
    <cellStyle name="Currency 3 4" xfId="396" xr:uid="{00000000-0005-0000-0000-00008B010000}"/>
    <cellStyle name="Currency 3 5" xfId="397" xr:uid="{00000000-0005-0000-0000-00008C010000}"/>
    <cellStyle name="Currency 4" xfId="398" xr:uid="{00000000-0005-0000-0000-00008D010000}"/>
    <cellStyle name="Currency 4 2" xfId="399" xr:uid="{00000000-0005-0000-0000-00008E010000}"/>
    <cellStyle name="Currency 4 3" xfId="400" xr:uid="{00000000-0005-0000-0000-00008F010000}"/>
    <cellStyle name="Currency 4 3 2" xfId="401" xr:uid="{00000000-0005-0000-0000-000090010000}"/>
    <cellStyle name="Currency 5" xfId="402" xr:uid="{00000000-0005-0000-0000-000091010000}"/>
    <cellStyle name="Currency 5 2" xfId="403" xr:uid="{00000000-0005-0000-0000-000092010000}"/>
    <cellStyle name="Currency 5 3" xfId="404" xr:uid="{00000000-0005-0000-0000-000093010000}"/>
    <cellStyle name="Currency 5 3 2" xfId="405" xr:uid="{00000000-0005-0000-0000-000094010000}"/>
    <cellStyle name="Currency 6" xfId="406" xr:uid="{00000000-0005-0000-0000-000095010000}"/>
    <cellStyle name="Currency 7" xfId="407" xr:uid="{00000000-0005-0000-0000-000096010000}"/>
    <cellStyle name="Currency 7 2" xfId="408" xr:uid="{00000000-0005-0000-0000-000097010000}"/>
    <cellStyle name="Currency 8" xfId="409" xr:uid="{00000000-0005-0000-0000-000098010000}"/>
    <cellStyle name="Currency 8 2" xfId="410" xr:uid="{00000000-0005-0000-0000-000099010000}"/>
    <cellStyle name="Currency 8 3" xfId="411" xr:uid="{00000000-0005-0000-0000-00009A010000}"/>
    <cellStyle name="Currency 9" xfId="412" xr:uid="{00000000-0005-0000-0000-00009B010000}"/>
    <cellStyle name="Currency 9 2" xfId="413" xr:uid="{00000000-0005-0000-0000-00009C010000}"/>
    <cellStyle name="Explanatory Text 2" xfId="414" xr:uid="{00000000-0005-0000-0000-00009D010000}"/>
    <cellStyle name="Good 2" xfId="415" xr:uid="{00000000-0005-0000-0000-00009E010000}"/>
    <cellStyle name="Heading 1 2" xfId="416" xr:uid="{00000000-0005-0000-0000-00009F010000}"/>
    <cellStyle name="Heading 2 2" xfId="417" xr:uid="{00000000-0005-0000-0000-0000A0010000}"/>
    <cellStyle name="Heading 3 2" xfId="418" xr:uid="{00000000-0005-0000-0000-0000A1010000}"/>
    <cellStyle name="Heading 4 2" xfId="419" xr:uid="{00000000-0005-0000-0000-0000A2010000}"/>
    <cellStyle name="Input 2" xfId="420" xr:uid="{00000000-0005-0000-0000-0000A3010000}"/>
    <cellStyle name="Linked Cell 2" xfId="421" xr:uid="{00000000-0005-0000-0000-0000A4010000}"/>
    <cellStyle name="Neutral 2" xfId="422" xr:uid="{00000000-0005-0000-0000-0000A5010000}"/>
    <cellStyle name="Normal" xfId="0" builtinId="0"/>
    <cellStyle name="Normal 10" xfId="423" xr:uid="{00000000-0005-0000-0000-0000A7010000}"/>
    <cellStyle name="Normal 10 2" xfId="424" xr:uid="{00000000-0005-0000-0000-0000A8010000}"/>
    <cellStyle name="Normal 105" xfId="425" xr:uid="{00000000-0005-0000-0000-0000A9010000}"/>
    <cellStyle name="Normal 105 2" xfId="953" xr:uid="{0216B7B4-EC26-412D-AD66-4593223BA73A}"/>
    <cellStyle name="Normal 11" xfId="426" xr:uid="{00000000-0005-0000-0000-0000AA010000}"/>
    <cellStyle name="Normal 11 2" xfId="427" xr:uid="{00000000-0005-0000-0000-0000AB010000}"/>
    <cellStyle name="Normal 11 3" xfId="428" xr:uid="{00000000-0005-0000-0000-0000AC010000}"/>
    <cellStyle name="Normal 111" xfId="429" xr:uid="{00000000-0005-0000-0000-0000AD010000}"/>
    <cellStyle name="Normal 12" xfId="430" xr:uid="{00000000-0005-0000-0000-0000AE010000}"/>
    <cellStyle name="Normal 12 2" xfId="431" xr:uid="{00000000-0005-0000-0000-0000AF010000}"/>
    <cellStyle name="Normal 12 3" xfId="432" xr:uid="{00000000-0005-0000-0000-0000B0010000}"/>
    <cellStyle name="Normal 121" xfId="433" xr:uid="{00000000-0005-0000-0000-0000B1010000}"/>
    <cellStyle name="Normal 13" xfId="434" xr:uid="{00000000-0005-0000-0000-0000B2010000}"/>
    <cellStyle name="Normal 13 2" xfId="435" xr:uid="{00000000-0005-0000-0000-0000B3010000}"/>
    <cellStyle name="Normal 13 3" xfId="436" xr:uid="{00000000-0005-0000-0000-0000B4010000}"/>
    <cellStyle name="Normal 14" xfId="437" xr:uid="{00000000-0005-0000-0000-0000B5010000}"/>
    <cellStyle name="Normal 14 2" xfId="438" xr:uid="{00000000-0005-0000-0000-0000B6010000}"/>
    <cellStyle name="Normal 14 3" xfId="439" xr:uid="{00000000-0005-0000-0000-0000B7010000}"/>
    <cellStyle name="Normal 15" xfId="440" xr:uid="{00000000-0005-0000-0000-0000B8010000}"/>
    <cellStyle name="Normal 15 2" xfId="441" xr:uid="{00000000-0005-0000-0000-0000B9010000}"/>
    <cellStyle name="Normal 15 2 2" xfId="442" xr:uid="{00000000-0005-0000-0000-0000BA010000}"/>
    <cellStyle name="Normal 15 2 2 2" xfId="950" xr:uid="{A6B29BEF-298E-4EC5-A222-821E7ADD150A}"/>
    <cellStyle name="Normal 15 3" xfId="443" xr:uid="{00000000-0005-0000-0000-0000BB010000}"/>
    <cellStyle name="Normal 16" xfId="444" xr:uid="{00000000-0005-0000-0000-0000BC010000}"/>
    <cellStyle name="Normal 17" xfId="445" xr:uid="{00000000-0005-0000-0000-0000BD010000}"/>
    <cellStyle name="Normal 18" xfId="446" xr:uid="{00000000-0005-0000-0000-0000BE010000}"/>
    <cellStyle name="Normal 19" xfId="447" xr:uid="{00000000-0005-0000-0000-0000BF010000}"/>
    <cellStyle name="Normal 19 2" xfId="448" xr:uid="{00000000-0005-0000-0000-0000C0010000}"/>
    <cellStyle name="Normal 19 2 2" xfId="449" xr:uid="{00000000-0005-0000-0000-0000C1010000}"/>
    <cellStyle name="Normal 19 3" xfId="450" xr:uid="{00000000-0005-0000-0000-0000C2010000}"/>
    <cellStyle name="Normal 2" xfId="451" xr:uid="{00000000-0005-0000-0000-0000C3010000}"/>
    <cellStyle name="Normal 2 2" xfId="452" xr:uid="{00000000-0005-0000-0000-0000C4010000}"/>
    <cellStyle name="Normal 2 2 2" xfId="453" xr:uid="{00000000-0005-0000-0000-0000C5010000}"/>
    <cellStyle name="Normal 2 2 2 2" xfId="949" xr:uid="{64229576-F548-40D1-9E86-2A18457B0701}"/>
    <cellStyle name="Normal 2 2 3" xfId="454" xr:uid="{00000000-0005-0000-0000-0000C6010000}"/>
    <cellStyle name="Normal 2 2 4" xfId="455" xr:uid="{00000000-0005-0000-0000-0000C7010000}"/>
    <cellStyle name="Normal 2 2 4 2" xfId="456" xr:uid="{00000000-0005-0000-0000-0000C8010000}"/>
    <cellStyle name="Normal 2 2 4 2 2" xfId="457" xr:uid="{00000000-0005-0000-0000-0000C9010000}"/>
    <cellStyle name="Normal 2 2 4 3" xfId="458" xr:uid="{00000000-0005-0000-0000-0000CA010000}"/>
    <cellStyle name="Normal 2 2 4 4" xfId="459" xr:uid="{00000000-0005-0000-0000-0000CB010000}"/>
    <cellStyle name="Normal 2 2 4 5" xfId="460" xr:uid="{00000000-0005-0000-0000-0000CC010000}"/>
    <cellStyle name="Normal 2 2 4 5 2" xfId="461" xr:uid="{00000000-0005-0000-0000-0000CD010000}"/>
    <cellStyle name="Normal 2 2 5" xfId="462" xr:uid="{00000000-0005-0000-0000-0000CE010000}"/>
    <cellStyle name="Normal 2 2 6" xfId="463" xr:uid="{00000000-0005-0000-0000-0000CF010000}"/>
    <cellStyle name="Normal 2 2 6 2" xfId="464" xr:uid="{00000000-0005-0000-0000-0000D0010000}"/>
    <cellStyle name="Normal 2 2 6 2 2" xfId="465" xr:uid="{00000000-0005-0000-0000-0000D1010000}"/>
    <cellStyle name="Normal 2 2 6 3" xfId="466" xr:uid="{00000000-0005-0000-0000-0000D2010000}"/>
    <cellStyle name="Normal 2 2 6 4" xfId="951" xr:uid="{26E603C8-2E2B-42ED-B976-EFF8FF3CF8A4}"/>
    <cellStyle name="Normal 2 2 7" xfId="467" xr:uid="{00000000-0005-0000-0000-0000D3010000}"/>
    <cellStyle name="Normal 2 3" xfId="468" xr:uid="{00000000-0005-0000-0000-0000D4010000}"/>
    <cellStyle name="Normal 2 3 2" xfId="469" xr:uid="{00000000-0005-0000-0000-0000D5010000}"/>
    <cellStyle name="Normal 2 3 2 2" xfId="470" xr:uid="{00000000-0005-0000-0000-0000D6010000}"/>
    <cellStyle name="Normal 2 3 3" xfId="471" xr:uid="{00000000-0005-0000-0000-0000D7010000}"/>
    <cellStyle name="Normal 2 3 4" xfId="952" xr:uid="{CA71D86B-712D-4CCF-816F-BC7342764FDC}"/>
    <cellStyle name="Normal 2 4" xfId="472" xr:uid="{00000000-0005-0000-0000-0000D8010000}"/>
    <cellStyle name="Normal 2 4 2" xfId="473" xr:uid="{00000000-0005-0000-0000-0000D9010000}"/>
    <cellStyle name="Normal 2 5" xfId="474" xr:uid="{00000000-0005-0000-0000-0000DA010000}"/>
    <cellStyle name="Normal 20" xfId="475" xr:uid="{00000000-0005-0000-0000-0000DB010000}"/>
    <cellStyle name="Normal 21" xfId="476" xr:uid="{00000000-0005-0000-0000-0000DC010000}"/>
    <cellStyle name="Normal 22" xfId="477" xr:uid="{00000000-0005-0000-0000-0000DD010000}"/>
    <cellStyle name="Normal 23" xfId="946" xr:uid="{04194E42-4FCE-4DA0-8A2E-F65A824FD55E}"/>
    <cellStyle name="Normal 3" xfId="478" xr:uid="{00000000-0005-0000-0000-0000DE010000}"/>
    <cellStyle name="Normal 3 2" xfId="479" xr:uid="{00000000-0005-0000-0000-0000DF010000}"/>
    <cellStyle name="Normal 3 2 2" xfId="480" xr:uid="{00000000-0005-0000-0000-0000E0010000}"/>
    <cellStyle name="Normal 3 3" xfId="481" xr:uid="{00000000-0005-0000-0000-0000E1010000}"/>
    <cellStyle name="Normal 3 3 2" xfId="482" xr:uid="{00000000-0005-0000-0000-0000E2010000}"/>
    <cellStyle name="Normal 3 4" xfId="483" xr:uid="{00000000-0005-0000-0000-0000E3010000}"/>
    <cellStyle name="Normal 3 4 2" xfId="484" xr:uid="{00000000-0005-0000-0000-0000E4010000}"/>
    <cellStyle name="Normal 3 4 2 2" xfId="485" xr:uid="{00000000-0005-0000-0000-0000E5010000}"/>
    <cellStyle name="Normal 3 4 3" xfId="486" xr:uid="{00000000-0005-0000-0000-0000E6010000}"/>
    <cellStyle name="Normal 3 5" xfId="487" xr:uid="{00000000-0005-0000-0000-0000E7010000}"/>
    <cellStyle name="Normal 4" xfId="488" xr:uid="{00000000-0005-0000-0000-0000E8010000}"/>
    <cellStyle name="Normal 4 2" xfId="489" xr:uid="{00000000-0005-0000-0000-0000E9010000}"/>
    <cellStyle name="Normal 4 3" xfId="490" xr:uid="{00000000-0005-0000-0000-0000EA010000}"/>
    <cellStyle name="Normal 4 3 2" xfId="491" xr:uid="{00000000-0005-0000-0000-0000EB010000}"/>
    <cellStyle name="Normal 4 3 2 2" xfId="492" xr:uid="{00000000-0005-0000-0000-0000EC010000}"/>
    <cellStyle name="Normal 4 3 2 2 2" xfId="493" xr:uid="{00000000-0005-0000-0000-0000ED010000}"/>
    <cellStyle name="Normal 4 3 2 3" xfId="494" xr:uid="{00000000-0005-0000-0000-0000EE010000}"/>
    <cellStyle name="Normal 4 3 3" xfId="495" xr:uid="{00000000-0005-0000-0000-0000EF010000}"/>
    <cellStyle name="Normal 4 4" xfId="496" xr:uid="{00000000-0005-0000-0000-0000F0010000}"/>
    <cellStyle name="Normal 4 4 2" xfId="497" xr:uid="{00000000-0005-0000-0000-0000F1010000}"/>
    <cellStyle name="Normal 4 4 3" xfId="498" xr:uid="{00000000-0005-0000-0000-0000F2010000}"/>
    <cellStyle name="Normal 4 4 4" xfId="499" xr:uid="{00000000-0005-0000-0000-0000F3010000}"/>
    <cellStyle name="Normal 4 5" xfId="500" xr:uid="{00000000-0005-0000-0000-0000F4010000}"/>
    <cellStyle name="Normal 5" xfId="501" xr:uid="{00000000-0005-0000-0000-0000F5010000}"/>
    <cellStyle name="Normal 5 2" xfId="502" xr:uid="{00000000-0005-0000-0000-0000F6010000}"/>
    <cellStyle name="Normal 5 2 2" xfId="503" xr:uid="{00000000-0005-0000-0000-0000F7010000}"/>
    <cellStyle name="Normal 5 2 3" xfId="504" xr:uid="{00000000-0005-0000-0000-0000F8010000}"/>
    <cellStyle name="Normal 5 2 3 2" xfId="505" xr:uid="{00000000-0005-0000-0000-0000F9010000}"/>
    <cellStyle name="Normal 5 3" xfId="506" xr:uid="{00000000-0005-0000-0000-0000FA010000}"/>
    <cellStyle name="Normal 5 4" xfId="507" xr:uid="{00000000-0005-0000-0000-0000FB010000}"/>
    <cellStyle name="Normal 5 5" xfId="508" xr:uid="{00000000-0005-0000-0000-0000FC010000}"/>
    <cellStyle name="Normal 6" xfId="509" xr:uid="{00000000-0005-0000-0000-0000FD010000}"/>
    <cellStyle name="Normal 6 2" xfId="510" xr:uid="{00000000-0005-0000-0000-0000FE010000}"/>
    <cellStyle name="Normal 6 3" xfId="511" xr:uid="{00000000-0005-0000-0000-0000FF010000}"/>
    <cellStyle name="Normal 7" xfId="512" xr:uid="{00000000-0005-0000-0000-000000020000}"/>
    <cellStyle name="Normal 7 2" xfId="513" xr:uid="{00000000-0005-0000-0000-000001020000}"/>
    <cellStyle name="Normal 7 3" xfId="514" xr:uid="{00000000-0005-0000-0000-000002020000}"/>
    <cellStyle name="Normal 7 3 2" xfId="515" xr:uid="{00000000-0005-0000-0000-000003020000}"/>
    <cellStyle name="Normal 7 4" xfId="516" xr:uid="{00000000-0005-0000-0000-000004020000}"/>
    <cellStyle name="Normal 7 4 2" xfId="517" xr:uid="{00000000-0005-0000-0000-000005020000}"/>
    <cellStyle name="Normal 7 5" xfId="518" xr:uid="{00000000-0005-0000-0000-000006020000}"/>
    <cellStyle name="Normal 7 6" xfId="519" xr:uid="{00000000-0005-0000-0000-000007020000}"/>
    <cellStyle name="Normal 8" xfId="520" xr:uid="{00000000-0005-0000-0000-000008020000}"/>
    <cellStyle name="Normal 8 2" xfId="521" xr:uid="{00000000-0005-0000-0000-000009020000}"/>
    <cellStyle name="Normal 9" xfId="522" xr:uid="{00000000-0005-0000-0000-00000A020000}"/>
    <cellStyle name="Normal 9 2" xfId="523" xr:uid="{00000000-0005-0000-0000-00000B020000}"/>
    <cellStyle name="Normal 9 3" xfId="524" xr:uid="{00000000-0005-0000-0000-00000C020000}"/>
    <cellStyle name="Note 2" xfId="525" xr:uid="{00000000-0005-0000-0000-00000D020000}"/>
    <cellStyle name="Output 2" xfId="526" xr:uid="{00000000-0005-0000-0000-00000E020000}"/>
    <cellStyle name="Percent" xfId="527" builtinId="5"/>
    <cellStyle name="Percent 10" xfId="528" xr:uid="{00000000-0005-0000-0000-000010020000}"/>
    <cellStyle name="Percent 10 2" xfId="529" xr:uid="{00000000-0005-0000-0000-000011020000}"/>
    <cellStyle name="Percent 10 3" xfId="530" xr:uid="{00000000-0005-0000-0000-000012020000}"/>
    <cellStyle name="Percent 10 3 2" xfId="531" xr:uid="{00000000-0005-0000-0000-000013020000}"/>
    <cellStyle name="Percent 10 3 3" xfId="532" xr:uid="{00000000-0005-0000-0000-000014020000}"/>
    <cellStyle name="Percent 10 3 3 2" xfId="533" xr:uid="{00000000-0005-0000-0000-000015020000}"/>
    <cellStyle name="Percent 10 4" xfId="948" xr:uid="{523DA289-0C64-47D2-A4E0-0A74701EE4D3}"/>
    <cellStyle name="Percent 11" xfId="534" xr:uid="{00000000-0005-0000-0000-000016020000}"/>
    <cellStyle name="Percent 11 2" xfId="535" xr:uid="{00000000-0005-0000-0000-000017020000}"/>
    <cellStyle name="Percent 11 3" xfId="536" xr:uid="{00000000-0005-0000-0000-000018020000}"/>
    <cellStyle name="Percent 11 3 2" xfId="537" xr:uid="{00000000-0005-0000-0000-000019020000}"/>
    <cellStyle name="Percent 12" xfId="538" xr:uid="{00000000-0005-0000-0000-00001A020000}"/>
    <cellStyle name="Percent 12 2" xfId="539" xr:uid="{00000000-0005-0000-0000-00001B020000}"/>
    <cellStyle name="Percent 12 3" xfId="540" xr:uid="{00000000-0005-0000-0000-00001C020000}"/>
    <cellStyle name="Percent 12 3 2" xfId="541" xr:uid="{00000000-0005-0000-0000-00001D020000}"/>
    <cellStyle name="Percent 13" xfId="542" xr:uid="{00000000-0005-0000-0000-00001E020000}"/>
    <cellStyle name="Percent 13 2" xfId="543" xr:uid="{00000000-0005-0000-0000-00001F020000}"/>
    <cellStyle name="Percent 13 3" xfId="544" xr:uid="{00000000-0005-0000-0000-000020020000}"/>
    <cellStyle name="Percent 13 3 2" xfId="545" xr:uid="{00000000-0005-0000-0000-000021020000}"/>
    <cellStyle name="Percent 14" xfId="546" xr:uid="{00000000-0005-0000-0000-000022020000}"/>
    <cellStyle name="Percent 14 2" xfId="547" xr:uid="{00000000-0005-0000-0000-000023020000}"/>
    <cellStyle name="Percent 14 3" xfId="548" xr:uid="{00000000-0005-0000-0000-000024020000}"/>
    <cellStyle name="Percent 14 3 2" xfId="549" xr:uid="{00000000-0005-0000-0000-000025020000}"/>
    <cellStyle name="Percent 15" xfId="550" xr:uid="{00000000-0005-0000-0000-000026020000}"/>
    <cellStyle name="Percent 15 2" xfId="551" xr:uid="{00000000-0005-0000-0000-000027020000}"/>
    <cellStyle name="Percent 15 3" xfId="552" xr:uid="{00000000-0005-0000-0000-000028020000}"/>
    <cellStyle name="Percent 15 3 2" xfId="553" xr:uid="{00000000-0005-0000-0000-000029020000}"/>
    <cellStyle name="Percent 16" xfId="554" xr:uid="{00000000-0005-0000-0000-00002A020000}"/>
    <cellStyle name="Percent 16 2" xfId="555" xr:uid="{00000000-0005-0000-0000-00002B020000}"/>
    <cellStyle name="Percent 16 3" xfId="556" xr:uid="{00000000-0005-0000-0000-00002C020000}"/>
    <cellStyle name="Percent 16 3 2" xfId="557" xr:uid="{00000000-0005-0000-0000-00002D020000}"/>
    <cellStyle name="Percent 17" xfId="558" xr:uid="{00000000-0005-0000-0000-00002E020000}"/>
    <cellStyle name="Percent 17 2" xfId="559" xr:uid="{00000000-0005-0000-0000-00002F020000}"/>
    <cellStyle name="Percent 17 3" xfId="560" xr:uid="{00000000-0005-0000-0000-000030020000}"/>
    <cellStyle name="Percent 17 3 2" xfId="561" xr:uid="{00000000-0005-0000-0000-000031020000}"/>
    <cellStyle name="Percent 18" xfId="562" xr:uid="{00000000-0005-0000-0000-000032020000}"/>
    <cellStyle name="Percent 18 2" xfId="563" xr:uid="{00000000-0005-0000-0000-000033020000}"/>
    <cellStyle name="Percent 18 3" xfId="564" xr:uid="{00000000-0005-0000-0000-000034020000}"/>
    <cellStyle name="Percent 18 3 2" xfId="565" xr:uid="{00000000-0005-0000-0000-000035020000}"/>
    <cellStyle name="Percent 19" xfId="566" xr:uid="{00000000-0005-0000-0000-000036020000}"/>
    <cellStyle name="Percent 19 2" xfId="567" xr:uid="{00000000-0005-0000-0000-000037020000}"/>
    <cellStyle name="Percent 19 3" xfId="568" xr:uid="{00000000-0005-0000-0000-000038020000}"/>
    <cellStyle name="Percent 19 3 2" xfId="569" xr:uid="{00000000-0005-0000-0000-000039020000}"/>
    <cellStyle name="Percent 2" xfId="570" xr:uid="{00000000-0005-0000-0000-00003A020000}"/>
    <cellStyle name="Percent 2 2" xfId="571" xr:uid="{00000000-0005-0000-0000-00003B020000}"/>
    <cellStyle name="Percent 2 2 2" xfId="572" xr:uid="{00000000-0005-0000-0000-00003C020000}"/>
    <cellStyle name="Percent 2 2 2 2" xfId="573" xr:uid="{00000000-0005-0000-0000-00003D020000}"/>
    <cellStyle name="Percent 2 2 2 3" xfId="574" xr:uid="{00000000-0005-0000-0000-00003E020000}"/>
    <cellStyle name="Percent 2 2 2 3 2" xfId="575" xr:uid="{00000000-0005-0000-0000-00003F020000}"/>
    <cellStyle name="Percent 2 2 2 3 3" xfId="576" xr:uid="{00000000-0005-0000-0000-000040020000}"/>
    <cellStyle name="Percent 2 2 2 3 3 2" xfId="577" xr:uid="{00000000-0005-0000-0000-000041020000}"/>
    <cellStyle name="Percent 2 2 2 3 3 3" xfId="578" xr:uid="{00000000-0005-0000-0000-000042020000}"/>
    <cellStyle name="Percent 2 2 2 3 3 4" xfId="579" xr:uid="{00000000-0005-0000-0000-000043020000}"/>
    <cellStyle name="Percent 2 2 2 3 4" xfId="580" xr:uid="{00000000-0005-0000-0000-000044020000}"/>
    <cellStyle name="Percent 2 2 2 3 4 2" xfId="581" xr:uid="{00000000-0005-0000-0000-000045020000}"/>
    <cellStyle name="Percent 2 2 2 3 4 2 2" xfId="582" xr:uid="{00000000-0005-0000-0000-000046020000}"/>
    <cellStyle name="Percent 2 2 2 3 4 2 3" xfId="583" xr:uid="{00000000-0005-0000-0000-000047020000}"/>
    <cellStyle name="Percent 2 2 2 3 4 2 3 2" xfId="584" xr:uid="{00000000-0005-0000-0000-000048020000}"/>
    <cellStyle name="Percent 2 2 2 3 4 3" xfId="585" xr:uid="{00000000-0005-0000-0000-000049020000}"/>
    <cellStyle name="Percent 2 2 2 3 5" xfId="586" xr:uid="{00000000-0005-0000-0000-00004A020000}"/>
    <cellStyle name="Percent 2 2 2 3 5 2" xfId="587" xr:uid="{00000000-0005-0000-0000-00004B020000}"/>
    <cellStyle name="Percent 2 2 2 3 5 3" xfId="588" xr:uid="{00000000-0005-0000-0000-00004C020000}"/>
    <cellStyle name="Percent 2 2 2 3 5 3 2" xfId="589" xr:uid="{00000000-0005-0000-0000-00004D020000}"/>
    <cellStyle name="Percent 2 2 2 3 6" xfId="590" xr:uid="{00000000-0005-0000-0000-00004E020000}"/>
    <cellStyle name="Percent 2 2 2 3 7" xfId="591" xr:uid="{00000000-0005-0000-0000-00004F020000}"/>
    <cellStyle name="Percent 2 2 2 3 7 2" xfId="592" xr:uid="{00000000-0005-0000-0000-000050020000}"/>
    <cellStyle name="Percent 2 2 2 4" xfId="593" xr:uid="{00000000-0005-0000-0000-000051020000}"/>
    <cellStyle name="Percent 2 2 2 4 2" xfId="594" xr:uid="{00000000-0005-0000-0000-000052020000}"/>
    <cellStyle name="Percent 2 2 2 4 2 2" xfId="595" xr:uid="{00000000-0005-0000-0000-000053020000}"/>
    <cellStyle name="Percent 2 2 2 4 2 3" xfId="596" xr:uid="{00000000-0005-0000-0000-000054020000}"/>
    <cellStyle name="Percent 2 2 2 4 2 3 2" xfId="597" xr:uid="{00000000-0005-0000-0000-000055020000}"/>
    <cellStyle name="Percent 2 2 2 4 3" xfId="598" xr:uid="{00000000-0005-0000-0000-000056020000}"/>
    <cellStyle name="Percent 2 2 2 5" xfId="599" xr:uid="{00000000-0005-0000-0000-000057020000}"/>
    <cellStyle name="Percent 2 2 2 5 2" xfId="600" xr:uid="{00000000-0005-0000-0000-000058020000}"/>
    <cellStyle name="Percent 2 2 2 5 3" xfId="601" xr:uid="{00000000-0005-0000-0000-000059020000}"/>
    <cellStyle name="Percent 2 2 2 5 3 2" xfId="602" xr:uid="{00000000-0005-0000-0000-00005A020000}"/>
    <cellStyle name="Percent 2 2 2 6" xfId="603" xr:uid="{00000000-0005-0000-0000-00005B020000}"/>
    <cellStyle name="Percent 2 2 2 6 2" xfId="604" xr:uid="{00000000-0005-0000-0000-00005C020000}"/>
    <cellStyle name="Percent 2 2 3" xfId="605" xr:uid="{00000000-0005-0000-0000-00005D020000}"/>
    <cellStyle name="Percent 2 2 3 2" xfId="606" xr:uid="{00000000-0005-0000-0000-00005E020000}"/>
    <cellStyle name="Percent 2 2 3 3" xfId="607" xr:uid="{00000000-0005-0000-0000-00005F020000}"/>
    <cellStyle name="Percent 2 2 3 4" xfId="608" xr:uid="{00000000-0005-0000-0000-000060020000}"/>
    <cellStyle name="Percent 2 3" xfId="609" xr:uid="{00000000-0005-0000-0000-000061020000}"/>
    <cellStyle name="Percent 2 4" xfId="610" xr:uid="{00000000-0005-0000-0000-000062020000}"/>
    <cellStyle name="Percent 2 4 10" xfId="611" xr:uid="{00000000-0005-0000-0000-000063020000}"/>
    <cellStyle name="Percent 2 4 11" xfId="612" xr:uid="{00000000-0005-0000-0000-000064020000}"/>
    <cellStyle name="Percent 2 4 11 2" xfId="613" xr:uid="{00000000-0005-0000-0000-000065020000}"/>
    <cellStyle name="Percent 2 4 11 2 2" xfId="614" xr:uid="{00000000-0005-0000-0000-000066020000}"/>
    <cellStyle name="Percent 2 4 11 2 3" xfId="615" xr:uid="{00000000-0005-0000-0000-000067020000}"/>
    <cellStyle name="Percent 2 4 11 2 3 2" xfId="616" xr:uid="{00000000-0005-0000-0000-000068020000}"/>
    <cellStyle name="Percent 2 4 2" xfId="617" xr:uid="{00000000-0005-0000-0000-000069020000}"/>
    <cellStyle name="Percent 2 4 3" xfId="618" xr:uid="{00000000-0005-0000-0000-00006A020000}"/>
    <cellStyle name="Percent 2 4 4" xfId="619" xr:uid="{00000000-0005-0000-0000-00006B020000}"/>
    <cellStyle name="Percent 2 4 5" xfId="620" xr:uid="{00000000-0005-0000-0000-00006C020000}"/>
    <cellStyle name="Percent 2 4 5 2" xfId="621" xr:uid="{00000000-0005-0000-0000-00006D020000}"/>
    <cellStyle name="Percent 2 4 5 2 2" xfId="622" xr:uid="{00000000-0005-0000-0000-00006E020000}"/>
    <cellStyle name="Percent 2 4 5 2 3" xfId="623" xr:uid="{00000000-0005-0000-0000-00006F020000}"/>
    <cellStyle name="Percent 2 4 6" xfId="624" xr:uid="{00000000-0005-0000-0000-000070020000}"/>
    <cellStyle name="Percent 2 4 7" xfId="625" xr:uid="{00000000-0005-0000-0000-000071020000}"/>
    <cellStyle name="Percent 2 4 8" xfId="626" xr:uid="{00000000-0005-0000-0000-000072020000}"/>
    <cellStyle name="Percent 2 4 9" xfId="627" xr:uid="{00000000-0005-0000-0000-000073020000}"/>
    <cellStyle name="Percent 2 4 9 2" xfId="628" xr:uid="{00000000-0005-0000-0000-000074020000}"/>
    <cellStyle name="Percent 2 4 9 2 2" xfId="629" xr:uid="{00000000-0005-0000-0000-000075020000}"/>
    <cellStyle name="Percent 2 4 9 2 3" xfId="630" xr:uid="{00000000-0005-0000-0000-000076020000}"/>
    <cellStyle name="Percent 2 4 9 2 3 2" xfId="631" xr:uid="{00000000-0005-0000-0000-000077020000}"/>
    <cellStyle name="Percent 2 5" xfId="632" xr:uid="{00000000-0005-0000-0000-000078020000}"/>
    <cellStyle name="Percent 2 5 2" xfId="633" xr:uid="{00000000-0005-0000-0000-000079020000}"/>
    <cellStyle name="Percent 2 5 2 2" xfId="634" xr:uid="{00000000-0005-0000-0000-00007A020000}"/>
    <cellStyle name="Percent 2 5 3" xfId="635" xr:uid="{00000000-0005-0000-0000-00007B020000}"/>
    <cellStyle name="Percent 2 5 4" xfId="636" xr:uid="{00000000-0005-0000-0000-00007C020000}"/>
    <cellStyle name="Percent 2 5 5" xfId="637" xr:uid="{00000000-0005-0000-0000-00007D020000}"/>
    <cellStyle name="Percent 2 6" xfId="638" xr:uid="{00000000-0005-0000-0000-00007E020000}"/>
    <cellStyle name="Percent 20" xfId="639" xr:uid="{00000000-0005-0000-0000-00007F020000}"/>
    <cellStyle name="Percent 20 2" xfId="640" xr:uid="{00000000-0005-0000-0000-000080020000}"/>
    <cellStyle name="Percent 20 3" xfId="641" xr:uid="{00000000-0005-0000-0000-000081020000}"/>
    <cellStyle name="Percent 20 3 2" xfId="642" xr:uid="{00000000-0005-0000-0000-000082020000}"/>
    <cellStyle name="Percent 21" xfId="643" xr:uid="{00000000-0005-0000-0000-000083020000}"/>
    <cellStyle name="Percent 21 2" xfId="644" xr:uid="{00000000-0005-0000-0000-000084020000}"/>
    <cellStyle name="Percent 21 3" xfId="645" xr:uid="{00000000-0005-0000-0000-000085020000}"/>
    <cellStyle name="Percent 21 3 2" xfId="646" xr:uid="{00000000-0005-0000-0000-000086020000}"/>
    <cellStyle name="Percent 22" xfId="647" xr:uid="{00000000-0005-0000-0000-000087020000}"/>
    <cellStyle name="Percent 22 2" xfId="648" xr:uid="{00000000-0005-0000-0000-000088020000}"/>
    <cellStyle name="Percent 23" xfId="649" xr:uid="{00000000-0005-0000-0000-000089020000}"/>
    <cellStyle name="Percent 23 2" xfId="650" xr:uid="{00000000-0005-0000-0000-00008A020000}"/>
    <cellStyle name="Percent 24" xfId="651" xr:uid="{00000000-0005-0000-0000-00008B020000}"/>
    <cellStyle name="Percent 25" xfId="652" xr:uid="{00000000-0005-0000-0000-00008C020000}"/>
    <cellStyle name="Percent 25 2" xfId="653" xr:uid="{00000000-0005-0000-0000-00008D020000}"/>
    <cellStyle name="Percent 25 3" xfId="654" xr:uid="{00000000-0005-0000-0000-00008E020000}"/>
    <cellStyle name="Percent 25 3 2" xfId="655" xr:uid="{00000000-0005-0000-0000-00008F020000}"/>
    <cellStyle name="Percent 26" xfId="656" xr:uid="{00000000-0005-0000-0000-000090020000}"/>
    <cellStyle name="Percent 27" xfId="657" xr:uid="{00000000-0005-0000-0000-000091020000}"/>
    <cellStyle name="Percent 27 2" xfId="658" xr:uid="{00000000-0005-0000-0000-000092020000}"/>
    <cellStyle name="Percent 28" xfId="659" xr:uid="{00000000-0005-0000-0000-000093020000}"/>
    <cellStyle name="Percent 28 2" xfId="660" xr:uid="{00000000-0005-0000-0000-000094020000}"/>
    <cellStyle name="Percent 28 3" xfId="661" xr:uid="{00000000-0005-0000-0000-000095020000}"/>
    <cellStyle name="Percent 28 4" xfId="662" xr:uid="{00000000-0005-0000-0000-000096020000}"/>
    <cellStyle name="Percent 29" xfId="663" xr:uid="{00000000-0005-0000-0000-000097020000}"/>
    <cellStyle name="Percent 29 2" xfId="664" xr:uid="{00000000-0005-0000-0000-000098020000}"/>
    <cellStyle name="Percent 3" xfId="665" xr:uid="{00000000-0005-0000-0000-000099020000}"/>
    <cellStyle name="Percent 3 2" xfId="666" xr:uid="{00000000-0005-0000-0000-00009A020000}"/>
    <cellStyle name="Percent 3 2 2" xfId="667" xr:uid="{00000000-0005-0000-0000-00009B020000}"/>
    <cellStyle name="Percent 3 2 3" xfId="668" xr:uid="{00000000-0005-0000-0000-00009C020000}"/>
    <cellStyle name="Percent 3 2 3 2" xfId="669" xr:uid="{00000000-0005-0000-0000-00009D020000}"/>
    <cellStyle name="Percent 3 2 3 3" xfId="670" xr:uid="{00000000-0005-0000-0000-00009E020000}"/>
    <cellStyle name="Percent 3 2 3 4" xfId="671" xr:uid="{00000000-0005-0000-0000-00009F020000}"/>
    <cellStyle name="Percent 3 2 4" xfId="672" xr:uid="{00000000-0005-0000-0000-0000A0020000}"/>
    <cellStyle name="Percent 3 2 4 2" xfId="673" xr:uid="{00000000-0005-0000-0000-0000A1020000}"/>
    <cellStyle name="Percent 3 2 4 2 2" xfId="674" xr:uid="{00000000-0005-0000-0000-0000A2020000}"/>
    <cellStyle name="Percent 3 2 4 2 3" xfId="675" xr:uid="{00000000-0005-0000-0000-0000A3020000}"/>
    <cellStyle name="Percent 3 2 4 2 3 2" xfId="676" xr:uid="{00000000-0005-0000-0000-0000A4020000}"/>
    <cellStyle name="Percent 3 2 4 3" xfId="677" xr:uid="{00000000-0005-0000-0000-0000A5020000}"/>
    <cellStyle name="Percent 3 2 5" xfId="678" xr:uid="{00000000-0005-0000-0000-0000A6020000}"/>
    <cellStyle name="Percent 3 2 5 2" xfId="679" xr:uid="{00000000-0005-0000-0000-0000A7020000}"/>
    <cellStyle name="Percent 3 2 5 3" xfId="680" xr:uid="{00000000-0005-0000-0000-0000A8020000}"/>
    <cellStyle name="Percent 3 2 5 3 2" xfId="681" xr:uid="{00000000-0005-0000-0000-0000A9020000}"/>
    <cellStyle name="Percent 3 2 6" xfId="682" xr:uid="{00000000-0005-0000-0000-0000AA020000}"/>
    <cellStyle name="Percent 3 2 7" xfId="683" xr:uid="{00000000-0005-0000-0000-0000AB020000}"/>
    <cellStyle name="Percent 3 2 7 2" xfId="684" xr:uid="{00000000-0005-0000-0000-0000AC020000}"/>
    <cellStyle name="Percent 3 3" xfId="685" xr:uid="{00000000-0005-0000-0000-0000AD020000}"/>
    <cellStyle name="Percent 3 4" xfId="686" xr:uid="{00000000-0005-0000-0000-0000AE020000}"/>
    <cellStyle name="Percent 3 5" xfId="687" xr:uid="{00000000-0005-0000-0000-0000AF020000}"/>
    <cellStyle name="Percent 3 5 2" xfId="688" xr:uid="{00000000-0005-0000-0000-0000B0020000}"/>
    <cellStyle name="Percent 3 5 3" xfId="689" xr:uid="{00000000-0005-0000-0000-0000B1020000}"/>
    <cellStyle name="Percent 3 5 4" xfId="690" xr:uid="{00000000-0005-0000-0000-0000B2020000}"/>
    <cellStyle name="Percent 3 6" xfId="691" xr:uid="{00000000-0005-0000-0000-0000B3020000}"/>
    <cellStyle name="Percent 3 6 2" xfId="692" xr:uid="{00000000-0005-0000-0000-0000B4020000}"/>
    <cellStyle name="Percent 3 7" xfId="693" xr:uid="{00000000-0005-0000-0000-0000B5020000}"/>
    <cellStyle name="Percent 3 8" xfId="694" xr:uid="{00000000-0005-0000-0000-0000B6020000}"/>
    <cellStyle name="Percent 3 9" xfId="695" xr:uid="{00000000-0005-0000-0000-0000B7020000}"/>
    <cellStyle name="Percent 30" xfId="696" xr:uid="{00000000-0005-0000-0000-0000B8020000}"/>
    <cellStyle name="Percent 31" xfId="957" xr:uid="{B3A561EA-B2BD-4029-9482-D3164EC26546}"/>
    <cellStyle name="Percent 4" xfId="697" xr:uid="{00000000-0005-0000-0000-0000B9020000}"/>
    <cellStyle name="Percent 4 2" xfId="698" xr:uid="{00000000-0005-0000-0000-0000BA020000}"/>
    <cellStyle name="Percent 4 3" xfId="699" xr:uid="{00000000-0005-0000-0000-0000BB020000}"/>
    <cellStyle name="Percent 4 3 2" xfId="700" xr:uid="{00000000-0005-0000-0000-0000BC020000}"/>
    <cellStyle name="Percent 4 3 3" xfId="701" xr:uid="{00000000-0005-0000-0000-0000BD020000}"/>
    <cellStyle name="Percent 4 3 4" xfId="702" xr:uid="{00000000-0005-0000-0000-0000BE020000}"/>
    <cellStyle name="Percent 4 4" xfId="703" xr:uid="{00000000-0005-0000-0000-0000BF020000}"/>
    <cellStyle name="Percent 4 4 2" xfId="704" xr:uid="{00000000-0005-0000-0000-0000C0020000}"/>
    <cellStyle name="Percent 4 4 2 2" xfId="705" xr:uid="{00000000-0005-0000-0000-0000C1020000}"/>
    <cellStyle name="Percent 4 4 2 3" xfId="706" xr:uid="{00000000-0005-0000-0000-0000C2020000}"/>
    <cellStyle name="Percent 4 4 2 3 2" xfId="707" xr:uid="{00000000-0005-0000-0000-0000C3020000}"/>
    <cellStyle name="Percent 4 4 3" xfId="708" xr:uid="{00000000-0005-0000-0000-0000C4020000}"/>
    <cellStyle name="Percent 4 5" xfId="709" xr:uid="{00000000-0005-0000-0000-0000C5020000}"/>
    <cellStyle name="Percent 4 5 2" xfId="710" xr:uid="{00000000-0005-0000-0000-0000C6020000}"/>
    <cellStyle name="Percent 4 5 3" xfId="711" xr:uid="{00000000-0005-0000-0000-0000C7020000}"/>
    <cellStyle name="Percent 4 5 3 2" xfId="712" xr:uid="{00000000-0005-0000-0000-0000C8020000}"/>
    <cellStyle name="Percent 4 6" xfId="713" xr:uid="{00000000-0005-0000-0000-0000C9020000}"/>
    <cellStyle name="Percent 4 7" xfId="714" xr:uid="{00000000-0005-0000-0000-0000CA020000}"/>
    <cellStyle name="Percent 4 7 2" xfId="715" xr:uid="{00000000-0005-0000-0000-0000CB020000}"/>
    <cellStyle name="Percent 5" xfId="716" xr:uid="{00000000-0005-0000-0000-0000CC020000}"/>
    <cellStyle name="Percent 5 2" xfId="717" xr:uid="{00000000-0005-0000-0000-0000CD020000}"/>
    <cellStyle name="Percent 5 3" xfId="718" xr:uid="{00000000-0005-0000-0000-0000CE020000}"/>
    <cellStyle name="Percent 5 3 2" xfId="719" xr:uid="{00000000-0005-0000-0000-0000CF020000}"/>
    <cellStyle name="Percent 5 3 3" xfId="720" xr:uid="{00000000-0005-0000-0000-0000D0020000}"/>
    <cellStyle name="Percent 5 4" xfId="721" xr:uid="{00000000-0005-0000-0000-0000D1020000}"/>
    <cellStyle name="Percent 5 4 2" xfId="722" xr:uid="{00000000-0005-0000-0000-0000D2020000}"/>
    <cellStyle name="Percent 5 4 3" xfId="723" xr:uid="{00000000-0005-0000-0000-0000D3020000}"/>
    <cellStyle name="Percent 5 4 4" xfId="724" xr:uid="{00000000-0005-0000-0000-0000D4020000}"/>
    <cellStyle name="Percent 5 5" xfId="725" xr:uid="{00000000-0005-0000-0000-0000D5020000}"/>
    <cellStyle name="Percent 5 5 2" xfId="726" xr:uid="{00000000-0005-0000-0000-0000D6020000}"/>
    <cellStyle name="Percent 5 5 2 2" xfId="727" xr:uid="{00000000-0005-0000-0000-0000D7020000}"/>
    <cellStyle name="Percent 5 5 2 3" xfId="728" xr:uid="{00000000-0005-0000-0000-0000D8020000}"/>
    <cellStyle name="Percent 5 5 2 3 2" xfId="729" xr:uid="{00000000-0005-0000-0000-0000D9020000}"/>
    <cellStyle name="Percent 5 5 3" xfId="730" xr:uid="{00000000-0005-0000-0000-0000DA020000}"/>
    <cellStyle name="Percent 5 6" xfId="731" xr:uid="{00000000-0005-0000-0000-0000DB020000}"/>
    <cellStyle name="Percent 5 6 2" xfId="732" xr:uid="{00000000-0005-0000-0000-0000DC020000}"/>
    <cellStyle name="Percent 5 6 3" xfId="733" xr:uid="{00000000-0005-0000-0000-0000DD020000}"/>
    <cellStyle name="Percent 5 6 3 2" xfId="734" xr:uid="{00000000-0005-0000-0000-0000DE020000}"/>
    <cellStyle name="Percent 5 7" xfId="735" xr:uid="{00000000-0005-0000-0000-0000DF020000}"/>
    <cellStyle name="Percent 5 8" xfId="736" xr:uid="{00000000-0005-0000-0000-0000E0020000}"/>
    <cellStyle name="Percent 5 8 2" xfId="737" xr:uid="{00000000-0005-0000-0000-0000E1020000}"/>
    <cellStyle name="Percent 5 9" xfId="738" xr:uid="{00000000-0005-0000-0000-0000E2020000}"/>
    <cellStyle name="Percent 5 9 2" xfId="739" xr:uid="{00000000-0005-0000-0000-0000E3020000}"/>
    <cellStyle name="Percent 5 9 3" xfId="740" xr:uid="{00000000-0005-0000-0000-0000E4020000}"/>
    <cellStyle name="Percent 5 9 3 2" xfId="741" xr:uid="{00000000-0005-0000-0000-0000E5020000}"/>
    <cellStyle name="Percent 6" xfId="742" xr:uid="{00000000-0005-0000-0000-0000E6020000}"/>
    <cellStyle name="Percent 6 10" xfId="743" xr:uid="{00000000-0005-0000-0000-0000E7020000}"/>
    <cellStyle name="Percent 6 11" xfId="744" xr:uid="{00000000-0005-0000-0000-0000E8020000}"/>
    <cellStyle name="Percent 6 11 2" xfId="745" xr:uid="{00000000-0005-0000-0000-0000E9020000}"/>
    <cellStyle name="Percent 6 11 2 2" xfId="746" xr:uid="{00000000-0005-0000-0000-0000EA020000}"/>
    <cellStyle name="Percent 6 11 2 3" xfId="747" xr:uid="{00000000-0005-0000-0000-0000EB020000}"/>
    <cellStyle name="Percent 6 11 2 3 2" xfId="748" xr:uid="{00000000-0005-0000-0000-0000EC020000}"/>
    <cellStyle name="Percent 6 12" xfId="749" xr:uid="{00000000-0005-0000-0000-0000ED020000}"/>
    <cellStyle name="Percent 6 13" xfId="750" xr:uid="{00000000-0005-0000-0000-0000EE020000}"/>
    <cellStyle name="Percent 6 13 2" xfId="751" xr:uid="{00000000-0005-0000-0000-0000EF020000}"/>
    <cellStyle name="Percent 6 13 2 2" xfId="752" xr:uid="{00000000-0005-0000-0000-0000F0020000}"/>
    <cellStyle name="Percent 6 13 2 3" xfId="753" xr:uid="{00000000-0005-0000-0000-0000F1020000}"/>
    <cellStyle name="Percent 6 13 2 3 2" xfId="754" xr:uid="{00000000-0005-0000-0000-0000F2020000}"/>
    <cellStyle name="Percent 6 14" xfId="755" xr:uid="{00000000-0005-0000-0000-0000F3020000}"/>
    <cellStyle name="Percent 6 14 2" xfId="756" xr:uid="{00000000-0005-0000-0000-0000F4020000}"/>
    <cellStyle name="Percent 6 15" xfId="757" xr:uid="{00000000-0005-0000-0000-0000F5020000}"/>
    <cellStyle name="Percent 6 16" xfId="758" xr:uid="{00000000-0005-0000-0000-0000F6020000}"/>
    <cellStyle name="Percent 6 16 2" xfId="759" xr:uid="{00000000-0005-0000-0000-0000F7020000}"/>
    <cellStyle name="Percent 6 2" xfId="760" xr:uid="{00000000-0005-0000-0000-0000F8020000}"/>
    <cellStyle name="Percent 6 3" xfId="761" xr:uid="{00000000-0005-0000-0000-0000F9020000}"/>
    <cellStyle name="Percent 6 4" xfId="762" xr:uid="{00000000-0005-0000-0000-0000FA020000}"/>
    <cellStyle name="Percent 6 5" xfId="763" xr:uid="{00000000-0005-0000-0000-0000FB020000}"/>
    <cellStyle name="Percent 6 6" xfId="764" xr:uid="{00000000-0005-0000-0000-0000FC020000}"/>
    <cellStyle name="Percent 6 7" xfId="765" xr:uid="{00000000-0005-0000-0000-0000FD020000}"/>
    <cellStyle name="Percent 6 7 2" xfId="766" xr:uid="{00000000-0005-0000-0000-0000FE020000}"/>
    <cellStyle name="Percent 6 7 2 2" xfId="767" xr:uid="{00000000-0005-0000-0000-0000FF020000}"/>
    <cellStyle name="Percent 6 7 2 3" xfId="768" xr:uid="{00000000-0005-0000-0000-000000030000}"/>
    <cellStyle name="Percent 6 8" xfId="769" xr:uid="{00000000-0005-0000-0000-000001030000}"/>
    <cellStyle name="Percent 6 9" xfId="770" xr:uid="{00000000-0005-0000-0000-000002030000}"/>
    <cellStyle name="Percent 7" xfId="771" xr:uid="{00000000-0005-0000-0000-000003030000}"/>
    <cellStyle name="Percent 7 10" xfId="772" xr:uid="{00000000-0005-0000-0000-000004030000}"/>
    <cellStyle name="Percent 7 11" xfId="773" xr:uid="{00000000-0005-0000-0000-000005030000}"/>
    <cellStyle name="Percent 7 11 2" xfId="774" xr:uid="{00000000-0005-0000-0000-000006030000}"/>
    <cellStyle name="Percent 7 11 2 2" xfId="775" xr:uid="{00000000-0005-0000-0000-000007030000}"/>
    <cellStyle name="Percent 7 11 2 3" xfId="776" xr:uid="{00000000-0005-0000-0000-000008030000}"/>
    <cellStyle name="Percent 7 11 2 3 2" xfId="777" xr:uid="{00000000-0005-0000-0000-000009030000}"/>
    <cellStyle name="Percent 7 12" xfId="778" xr:uid="{00000000-0005-0000-0000-00000A030000}"/>
    <cellStyle name="Percent 7 12 2" xfId="779" xr:uid="{00000000-0005-0000-0000-00000B030000}"/>
    <cellStyle name="Percent 7 13" xfId="780" xr:uid="{00000000-0005-0000-0000-00000C030000}"/>
    <cellStyle name="Percent 7 14" xfId="781" xr:uid="{00000000-0005-0000-0000-00000D030000}"/>
    <cellStyle name="Percent 7 14 2" xfId="782" xr:uid="{00000000-0005-0000-0000-00000E030000}"/>
    <cellStyle name="Percent 7 2" xfId="783" xr:uid="{00000000-0005-0000-0000-00000F030000}"/>
    <cellStyle name="Percent 7 3" xfId="784" xr:uid="{00000000-0005-0000-0000-000010030000}"/>
    <cellStyle name="Percent 7 4" xfId="785" xr:uid="{00000000-0005-0000-0000-000011030000}"/>
    <cellStyle name="Percent 7 5" xfId="786" xr:uid="{00000000-0005-0000-0000-000012030000}"/>
    <cellStyle name="Percent 7 5 2" xfId="787" xr:uid="{00000000-0005-0000-0000-000013030000}"/>
    <cellStyle name="Percent 7 5 2 2" xfId="788" xr:uid="{00000000-0005-0000-0000-000014030000}"/>
    <cellStyle name="Percent 7 5 2 3" xfId="789" xr:uid="{00000000-0005-0000-0000-000015030000}"/>
    <cellStyle name="Percent 7 5 2 4" xfId="790" xr:uid="{00000000-0005-0000-0000-000016030000}"/>
    <cellStyle name="Percent 7 6" xfId="791" xr:uid="{00000000-0005-0000-0000-000017030000}"/>
    <cellStyle name="Percent 7 7" xfId="792" xr:uid="{00000000-0005-0000-0000-000018030000}"/>
    <cellStyle name="Percent 7 8" xfId="793" xr:uid="{00000000-0005-0000-0000-000019030000}"/>
    <cellStyle name="Percent 7 9" xfId="794" xr:uid="{00000000-0005-0000-0000-00001A030000}"/>
    <cellStyle name="Percent 7 9 2" xfId="795" xr:uid="{00000000-0005-0000-0000-00001B030000}"/>
    <cellStyle name="Percent 7 9 2 2" xfId="796" xr:uid="{00000000-0005-0000-0000-00001C030000}"/>
    <cellStyle name="Percent 7 9 2 3" xfId="797" xr:uid="{00000000-0005-0000-0000-00001D030000}"/>
    <cellStyle name="Percent 7 9 2 3 2" xfId="798" xr:uid="{00000000-0005-0000-0000-00001E030000}"/>
    <cellStyle name="Percent 8" xfId="799" xr:uid="{00000000-0005-0000-0000-00001F030000}"/>
    <cellStyle name="Percent 8 2" xfId="800" xr:uid="{00000000-0005-0000-0000-000020030000}"/>
    <cellStyle name="Percent 8 3" xfId="801" xr:uid="{00000000-0005-0000-0000-000021030000}"/>
    <cellStyle name="Percent 8 4" xfId="802" xr:uid="{00000000-0005-0000-0000-000022030000}"/>
    <cellStyle name="Percent 8 5" xfId="803" xr:uid="{00000000-0005-0000-0000-000023030000}"/>
    <cellStyle name="Percent 9" xfId="804" xr:uid="{00000000-0005-0000-0000-000024030000}"/>
    <cellStyle name="Percent 9 2" xfId="805" xr:uid="{00000000-0005-0000-0000-000025030000}"/>
    <cellStyle name="Percent 9 3" xfId="806" xr:uid="{00000000-0005-0000-0000-000026030000}"/>
    <cellStyle name="Percent 9 4" xfId="807" xr:uid="{00000000-0005-0000-0000-000027030000}"/>
    <cellStyle name="Percent 9 5" xfId="808" xr:uid="{00000000-0005-0000-0000-000028030000}"/>
    <cellStyle name="PSChar" xfId="809" xr:uid="{00000000-0005-0000-0000-000029030000}"/>
    <cellStyle name="PSChar 10" xfId="810" xr:uid="{00000000-0005-0000-0000-00002A030000}"/>
    <cellStyle name="PSChar 10 2" xfId="811" xr:uid="{00000000-0005-0000-0000-00002B030000}"/>
    <cellStyle name="PSChar 10 2 2" xfId="812" xr:uid="{00000000-0005-0000-0000-00002C030000}"/>
    <cellStyle name="PSChar 10 3" xfId="813" xr:uid="{00000000-0005-0000-0000-00002D030000}"/>
    <cellStyle name="PSChar 11" xfId="814" xr:uid="{00000000-0005-0000-0000-00002E030000}"/>
    <cellStyle name="PSChar 2" xfId="815" xr:uid="{00000000-0005-0000-0000-00002F030000}"/>
    <cellStyle name="PSChar 2 2" xfId="816" xr:uid="{00000000-0005-0000-0000-000030030000}"/>
    <cellStyle name="PSChar 2 2 2" xfId="817" xr:uid="{00000000-0005-0000-0000-000031030000}"/>
    <cellStyle name="PSChar 3" xfId="818" xr:uid="{00000000-0005-0000-0000-000032030000}"/>
    <cellStyle name="PSChar 3 2" xfId="819" xr:uid="{00000000-0005-0000-0000-000033030000}"/>
    <cellStyle name="PSChar 4" xfId="820" xr:uid="{00000000-0005-0000-0000-000034030000}"/>
    <cellStyle name="PSChar 4 2" xfId="821" xr:uid="{00000000-0005-0000-0000-000035030000}"/>
    <cellStyle name="PSChar 5" xfId="822" xr:uid="{00000000-0005-0000-0000-000036030000}"/>
    <cellStyle name="PSChar 5 2" xfId="823" xr:uid="{00000000-0005-0000-0000-000037030000}"/>
    <cellStyle name="PSChar 5 3" xfId="824" xr:uid="{00000000-0005-0000-0000-000038030000}"/>
    <cellStyle name="PSChar 5 3 2" xfId="825" xr:uid="{00000000-0005-0000-0000-000039030000}"/>
    <cellStyle name="PSChar 6" xfId="826" xr:uid="{00000000-0005-0000-0000-00003A030000}"/>
    <cellStyle name="PSChar 6 2" xfId="827" xr:uid="{00000000-0005-0000-0000-00003B030000}"/>
    <cellStyle name="PSChar 7" xfId="828" xr:uid="{00000000-0005-0000-0000-00003C030000}"/>
    <cellStyle name="PSChar 8" xfId="829" xr:uid="{00000000-0005-0000-0000-00003D030000}"/>
    <cellStyle name="PSChar 8 2" xfId="830" xr:uid="{00000000-0005-0000-0000-00003E030000}"/>
    <cellStyle name="PSChar 9" xfId="831" xr:uid="{00000000-0005-0000-0000-00003F030000}"/>
    <cellStyle name="PSChar 9 2" xfId="832" xr:uid="{00000000-0005-0000-0000-000040030000}"/>
    <cellStyle name="PSDate" xfId="833" xr:uid="{00000000-0005-0000-0000-000041030000}"/>
    <cellStyle name="PSDate 10" xfId="834" xr:uid="{00000000-0005-0000-0000-000042030000}"/>
    <cellStyle name="PSDate 2" xfId="835" xr:uid="{00000000-0005-0000-0000-000043030000}"/>
    <cellStyle name="PSDate 2 2" xfId="836" xr:uid="{00000000-0005-0000-0000-000044030000}"/>
    <cellStyle name="PSDate 2 2 2" xfId="837" xr:uid="{00000000-0005-0000-0000-000045030000}"/>
    <cellStyle name="PSDate 3" xfId="838" xr:uid="{00000000-0005-0000-0000-000046030000}"/>
    <cellStyle name="PSDate 3 2" xfId="839" xr:uid="{00000000-0005-0000-0000-000047030000}"/>
    <cellStyle name="PSDate 4" xfId="840" xr:uid="{00000000-0005-0000-0000-000048030000}"/>
    <cellStyle name="PSDate 4 2" xfId="841" xr:uid="{00000000-0005-0000-0000-000049030000}"/>
    <cellStyle name="PSDate 5" xfId="842" xr:uid="{00000000-0005-0000-0000-00004A030000}"/>
    <cellStyle name="PSDate 5 2" xfId="843" xr:uid="{00000000-0005-0000-0000-00004B030000}"/>
    <cellStyle name="PSDate 5 3" xfId="844" xr:uid="{00000000-0005-0000-0000-00004C030000}"/>
    <cellStyle name="PSDate 5 3 2" xfId="845" xr:uid="{00000000-0005-0000-0000-00004D030000}"/>
    <cellStyle name="PSDate 6" xfId="846" xr:uid="{00000000-0005-0000-0000-00004E030000}"/>
    <cellStyle name="PSDate 6 2" xfId="847" xr:uid="{00000000-0005-0000-0000-00004F030000}"/>
    <cellStyle name="PSDate 7" xfId="848" xr:uid="{00000000-0005-0000-0000-000050030000}"/>
    <cellStyle name="PSDate 8" xfId="849" xr:uid="{00000000-0005-0000-0000-000051030000}"/>
    <cellStyle name="PSDate 8 2" xfId="850" xr:uid="{00000000-0005-0000-0000-000052030000}"/>
    <cellStyle name="PSDate 9" xfId="851" xr:uid="{00000000-0005-0000-0000-000053030000}"/>
    <cellStyle name="PSDate 9 2" xfId="852" xr:uid="{00000000-0005-0000-0000-000054030000}"/>
    <cellStyle name="PSDate 9 2 2" xfId="853" xr:uid="{00000000-0005-0000-0000-000055030000}"/>
    <cellStyle name="PSDate 9 3" xfId="854" xr:uid="{00000000-0005-0000-0000-000056030000}"/>
    <cellStyle name="PSDec" xfId="855" xr:uid="{00000000-0005-0000-0000-000057030000}"/>
    <cellStyle name="PSDec 10" xfId="856" xr:uid="{00000000-0005-0000-0000-000058030000}"/>
    <cellStyle name="PSDec 10 2" xfId="857" xr:uid="{00000000-0005-0000-0000-000059030000}"/>
    <cellStyle name="PSDec 10 2 2" xfId="858" xr:uid="{00000000-0005-0000-0000-00005A030000}"/>
    <cellStyle name="PSDec 10 3" xfId="859" xr:uid="{00000000-0005-0000-0000-00005B030000}"/>
    <cellStyle name="PSDec 11" xfId="860" xr:uid="{00000000-0005-0000-0000-00005C030000}"/>
    <cellStyle name="PSDec 2" xfId="861" xr:uid="{00000000-0005-0000-0000-00005D030000}"/>
    <cellStyle name="PSDec 2 2" xfId="862" xr:uid="{00000000-0005-0000-0000-00005E030000}"/>
    <cellStyle name="PSDec 2 2 2" xfId="863" xr:uid="{00000000-0005-0000-0000-00005F030000}"/>
    <cellStyle name="PSDec 3" xfId="864" xr:uid="{00000000-0005-0000-0000-000060030000}"/>
    <cellStyle name="PSDec 3 2" xfId="865" xr:uid="{00000000-0005-0000-0000-000061030000}"/>
    <cellStyle name="PSDec 4" xfId="866" xr:uid="{00000000-0005-0000-0000-000062030000}"/>
    <cellStyle name="PSDec 4 2" xfId="867" xr:uid="{00000000-0005-0000-0000-000063030000}"/>
    <cellStyle name="PSDec 5" xfId="868" xr:uid="{00000000-0005-0000-0000-000064030000}"/>
    <cellStyle name="PSDec 5 2" xfId="869" xr:uid="{00000000-0005-0000-0000-000065030000}"/>
    <cellStyle name="PSDec 5 3" xfId="870" xr:uid="{00000000-0005-0000-0000-000066030000}"/>
    <cellStyle name="PSDec 5 3 2" xfId="871" xr:uid="{00000000-0005-0000-0000-000067030000}"/>
    <cellStyle name="PSDec 6" xfId="872" xr:uid="{00000000-0005-0000-0000-000068030000}"/>
    <cellStyle name="PSDec 6 2" xfId="873" xr:uid="{00000000-0005-0000-0000-000069030000}"/>
    <cellStyle name="PSDec 7" xfId="874" xr:uid="{00000000-0005-0000-0000-00006A030000}"/>
    <cellStyle name="PSDec 8" xfId="875" xr:uid="{00000000-0005-0000-0000-00006B030000}"/>
    <cellStyle name="PSDec 8 2" xfId="876" xr:uid="{00000000-0005-0000-0000-00006C030000}"/>
    <cellStyle name="PSDec 9" xfId="877" xr:uid="{00000000-0005-0000-0000-00006D030000}"/>
    <cellStyle name="PSDec 9 2" xfId="878" xr:uid="{00000000-0005-0000-0000-00006E030000}"/>
    <cellStyle name="PSHeading" xfId="879" xr:uid="{00000000-0005-0000-0000-00006F030000}"/>
    <cellStyle name="PSHeading 2" xfId="880" xr:uid="{00000000-0005-0000-0000-000070030000}"/>
    <cellStyle name="PSHeading 2 2" xfId="881" xr:uid="{00000000-0005-0000-0000-000071030000}"/>
    <cellStyle name="PSHeading 2 2 2" xfId="882" xr:uid="{00000000-0005-0000-0000-000072030000}"/>
    <cellStyle name="PSHeading 2 2 3" xfId="883" xr:uid="{00000000-0005-0000-0000-000073030000}"/>
    <cellStyle name="PSHeading 2 2 3 2" xfId="884" xr:uid="{00000000-0005-0000-0000-000074030000}"/>
    <cellStyle name="PSHeading 3" xfId="885" xr:uid="{00000000-0005-0000-0000-000075030000}"/>
    <cellStyle name="PSHeading 3 2" xfId="886" xr:uid="{00000000-0005-0000-0000-000076030000}"/>
    <cellStyle name="PSHeading 3 3" xfId="887" xr:uid="{00000000-0005-0000-0000-000077030000}"/>
    <cellStyle name="PSHeading 3 3 2" xfId="888" xr:uid="{00000000-0005-0000-0000-000078030000}"/>
    <cellStyle name="PSHeading 4" xfId="889" xr:uid="{00000000-0005-0000-0000-000079030000}"/>
    <cellStyle name="PSHeading 4 2" xfId="890" xr:uid="{00000000-0005-0000-0000-00007A030000}"/>
    <cellStyle name="PSHeading 5" xfId="891" xr:uid="{00000000-0005-0000-0000-00007B030000}"/>
    <cellStyle name="PSHeading 5 2" xfId="892" xr:uid="{00000000-0005-0000-0000-00007C030000}"/>
    <cellStyle name="PSHeading 6" xfId="893" xr:uid="{00000000-0005-0000-0000-00007D030000}"/>
    <cellStyle name="PSHeading 6 2" xfId="894" xr:uid="{00000000-0005-0000-0000-00007E030000}"/>
    <cellStyle name="PSHeading 6 2 2" xfId="895" xr:uid="{00000000-0005-0000-0000-00007F030000}"/>
    <cellStyle name="PSHeading 6 3" xfId="896" xr:uid="{00000000-0005-0000-0000-000080030000}"/>
    <cellStyle name="PSHeading 7" xfId="897" xr:uid="{00000000-0005-0000-0000-000081030000}"/>
    <cellStyle name="PSInt" xfId="898" xr:uid="{00000000-0005-0000-0000-000082030000}"/>
    <cellStyle name="PSInt 10" xfId="899" xr:uid="{00000000-0005-0000-0000-000083030000}"/>
    <cellStyle name="PSInt 10 2" xfId="900" xr:uid="{00000000-0005-0000-0000-000084030000}"/>
    <cellStyle name="PSInt 10 2 2" xfId="901" xr:uid="{00000000-0005-0000-0000-000085030000}"/>
    <cellStyle name="PSInt 10 3" xfId="902" xr:uid="{00000000-0005-0000-0000-000086030000}"/>
    <cellStyle name="PSInt 11" xfId="903" xr:uid="{00000000-0005-0000-0000-000087030000}"/>
    <cellStyle name="PSInt 2" xfId="904" xr:uid="{00000000-0005-0000-0000-000088030000}"/>
    <cellStyle name="PSInt 2 2" xfId="905" xr:uid="{00000000-0005-0000-0000-000089030000}"/>
    <cellStyle name="PSInt 2 2 2" xfId="906" xr:uid="{00000000-0005-0000-0000-00008A030000}"/>
    <cellStyle name="PSInt 3" xfId="907" xr:uid="{00000000-0005-0000-0000-00008B030000}"/>
    <cellStyle name="PSInt 3 2" xfId="908" xr:uid="{00000000-0005-0000-0000-00008C030000}"/>
    <cellStyle name="PSInt 4" xfId="909" xr:uid="{00000000-0005-0000-0000-00008D030000}"/>
    <cellStyle name="PSInt 4 2" xfId="910" xr:uid="{00000000-0005-0000-0000-00008E030000}"/>
    <cellStyle name="PSInt 5" xfId="911" xr:uid="{00000000-0005-0000-0000-00008F030000}"/>
    <cellStyle name="PSInt 5 2" xfId="912" xr:uid="{00000000-0005-0000-0000-000090030000}"/>
    <cellStyle name="PSInt 5 3" xfId="913" xr:uid="{00000000-0005-0000-0000-000091030000}"/>
    <cellStyle name="PSInt 5 3 2" xfId="914" xr:uid="{00000000-0005-0000-0000-000092030000}"/>
    <cellStyle name="PSInt 6" xfId="915" xr:uid="{00000000-0005-0000-0000-000093030000}"/>
    <cellStyle name="PSInt 6 2" xfId="916" xr:uid="{00000000-0005-0000-0000-000094030000}"/>
    <cellStyle name="PSInt 7" xfId="917" xr:uid="{00000000-0005-0000-0000-000095030000}"/>
    <cellStyle name="PSInt 8" xfId="918" xr:uid="{00000000-0005-0000-0000-000096030000}"/>
    <cellStyle name="PSInt 8 2" xfId="919" xr:uid="{00000000-0005-0000-0000-000097030000}"/>
    <cellStyle name="PSInt 9" xfId="920" xr:uid="{00000000-0005-0000-0000-000098030000}"/>
    <cellStyle name="PSInt 9 2" xfId="921" xr:uid="{00000000-0005-0000-0000-000099030000}"/>
    <cellStyle name="PSSpacer" xfId="922" xr:uid="{00000000-0005-0000-0000-00009A030000}"/>
    <cellStyle name="PSSpacer 10" xfId="923" xr:uid="{00000000-0005-0000-0000-00009B030000}"/>
    <cellStyle name="PSSpacer 2" xfId="924" xr:uid="{00000000-0005-0000-0000-00009C030000}"/>
    <cellStyle name="PSSpacer 2 2" xfId="925" xr:uid="{00000000-0005-0000-0000-00009D030000}"/>
    <cellStyle name="PSSpacer 3" xfId="926" xr:uid="{00000000-0005-0000-0000-00009E030000}"/>
    <cellStyle name="PSSpacer 3 2" xfId="927" xr:uid="{00000000-0005-0000-0000-00009F030000}"/>
    <cellStyle name="PSSpacer 4" xfId="928" xr:uid="{00000000-0005-0000-0000-0000A0030000}"/>
    <cellStyle name="PSSpacer 4 2" xfId="929" xr:uid="{00000000-0005-0000-0000-0000A1030000}"/>
    <cellStyle name="PSSpacer 5" xfId="930" xr:uid="{00000000-0005-0000-0000-0000A2030000}"/>
    <cellStyle name="PSSpacer 5 2" xfId="931" xr:uid="{00000000-0005-0000-0000-0000A3030000}"/>
    <cellStyle name="PSSpacer 5 3" xfId="932" xr:uid="{00000000-0005-0000-0000-0000A4030000}"/>
    <cellStyle name="PSSpacer 5 3 2" xfId="933" xr:uid="{00000000-0005-0000-0000-0000A5030000}"/>
    <cellStyle name="PSSpacer 6" xfId="934" xr:uid="{00000000-0005-0000-0000-0000A6030000}"/>
    <cellStyle name="PSSpacer 6 2" xfId="935" xr:uid="{00000000-0005-0000-0000-0000A7030000}"/>
    <cellStyle name="PSSpacer 7" xfId="936" xr:uid="{00000000-0005-0000-0000-0000A8030000}"/>
    <cellStyle name="PSSpacer 8" xfId="937" xr:uid="{00000000-0005-0000-0000-0000A9030000}"/>
    <cellStyle name="PSSpacer 8 2" xfId="938" xr:uid="{00000000-0005-0000-0000-0000AA030000}"/>
    <cellStyle name="PSSpacer 9" xfId="939" xr:uid="{00000000-0005-0000-0000-0000AB030000}"/>
    <cellStyle name="PSSpacer 9 2" xfId="940" xr:uid="{00000000-0005-0000-0000-0000AC030000}"/>
    <cellStyle name="PSSpacer 9 2 2" xfId="941" xr:uid="{00000000-0005-0000-0000-0000AD030000}"/>
    <cellStyle name="PSSpacer 9 3" xfId="942" xr:uid="{00000000-0005-0000-0000-0000AE030000}"/>
    <cellStyle name="Title 2" xfId="943" xr:uid="{00000000-0005-0000-0000-0000AF030000}"/>
    <cellStyle name="Total 2" xfId="944" xr:uid="{00000000-0005-0000-0000-0000B0030000}"/>
    <cellStyle name="Warning Text 2" xfId="945" xr:uid="{00000000-0005-0000-0000-0000B1030000}"/>
  </cellStyles>
  <dxfs count="2"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colors>
    <mruColors>
      <color rgb="FFCCFFFF"/>
      <color rgb="FFB8E3FE"/>
      <color rgb="FFFFFFCC"/>
      <color rgb="FFFFCCFF"/>
      <color rgb="FFF8A2CF"/>
      <color rgb="FFCCCCFF"/>
      <color rgb="FFCCFFCC"/>
      <color rgb="FFFF99CC"/>
      <color rgb="FFFF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33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Relationship Id="rId8" Type="http://schemas.openxmlformats.org/officeDocument/2006/relationships/worksheet" Target="worksheets/sheet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114301</xdr:colOff>
      <xdr:row>1</xdr:row>
      <xdr:rowOff>57150</xdr:rowOff>
    </xdr:from>
    <xdr:to>
      <xdr:col>1</xdr:col>
      <xdr:colOff>1962151</xdr:colOff>
      <xdr:row>3</xdr:row>
      <xdr:rowOff>28575</xdr:rowOff>
    </xdr:to>
    <xdr:sp macro="[0]!NewMonth" textlink="">
      <xdr:nvSpPr>
        <xdr:cNvPr id="2" name="TextBox 1">
          <a:extLst>
            <a:ext uri="{FF2B5EF4-FFF2-40B4-BE49-F238E27FC236}">
              <a16:creationId xmlns:a16="http://schemas.microsoft.com/office/drawing/2014/main" id="{CA67C626-0F11-0413-C670-A10919A36923}"/>
            </a:ext>
          </a:extLst>
        </xdr:cNvPr>
        <xdr:cNvSpPr txBox="1"/>
      </xdr:nvSpPr>
      <xdr:spPr>
        <a:xfrm>
          <a:off x="1543051" y="400050"/>
          <a:ext cx="1847850" cy="295275"/>
        </a:xfrm>
        <a:prstGeom prst="rect">
          <a:avLst/>
        </a:prstGeom>
        <a:solidFill>
          <a:srgbClr val="FF99CC"/>
        </a:solidFill>
        <a:ln>
          <a:solidFill>
            <a:srgbClr val="F8A2CF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CLICK</a:t>
          </a:r>
          <a:r>
            <a:rPr lang="en-US" sz="1100" b="1" baseline="0"/>
            <a:t> HERE TO RUN MACRO</a:t>
          </a:r>
          <a:endParaRPr lang="en-US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409575</xdr:colOff>
      <xdr:row>24</xdr:row>
      <xdr:rowOff>57150</xdr:rowOff>
    </xdr:from>
    <xdr:to>
      <xdr:col>6</xdr:col>
      <xdr:colOff>228713</xdr:colOff>
      <xdr:row>27</xdr:row>
      <xdr:rowOff>108728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7454C8-7D47-013D-571E-60FBC2CDF8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62200" y="4124325"/>
          <a:ext cx="2143238" cy="53735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140334</xdr:colOff>
      <xdr:row>1</xdr:row>
      <xdr:rowOff>47625</xdr:rowOff>
    </xdr:from>
    <xdr:to>
      <xdr:col>2</xdr:col>
      <xdr:colOff>726288</xdr:colOff>
      <xdr:row>2</xdr:row>
      <xdr:rowOff>142876</xdr:rowOff>
    </xdr:to>
    <xdr:sp macro="Hide_ZERO_rows" textlink="">
      <xdr:nvSpPr>
        <xdr:cNvPr id="2" name="AutoShape 4">
          <a:extLst>
            <a:ext uri="{FF2B5EF4-FFF2-40B4-BE49-F238E27FC236}">
              <a16:creationId xmlns:a16="http://schemas.microsoft.com/office/drawing/2014/main" id="{2986D793-1DD8-4D0B-BA88-716540B37906}"/>
            </a:ext>
          </a:extLst>
        </xdr:cNvPr>
        <xdr:cNvSpPr>
          <a:spLocks noChangeArrowheads="1"/>
        </xdr:cNvSpPr>
      </xdr:nvSpPr>
      <xdr:spPr bwMode="auto">
        <a:xfrm>
          <a:off x="140334" y="47625"/>
          <a:ext cx="1433679" cy="257176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142239</xdr:colOff>
      <xdr:row>1</xdr:row>
      <xdr:rowOff>47625</xdr:rowOff>
    </xdr:from>
    <xdr:to>
      <xdr:col>2</xdr:col>
      <xdr:colOff>730346</xdr:colOff>
      <xdr:row>2</xdr:row>
      <xdr:rowOff>142876</xdr:rowOff>
    </xdr:to>
    <xdr:sp macro="Hide_ZERO_rows" textlink="">
      <xdr:nvSpPr>
        <xdr:cNvPr id="3" name="AutoShape 4">
          <a:extLst>
            <a:ext uri="{FF2B5EF4-FFF2-40B4-BE49-F238E27FC236}">
              <a16:creationId xmlns:a16="http://schemas.microsoft.com/office/drawing/2014/main" id="{9A46948E-0267-4CDD-B228-73279FE100DA}"/>
            </a:ext>
          </a:extLst>
        </xdr:cNvPr>
        <xdr:cNvSpPr>
          <a:spLocks noChangeArrowheads="1"/>
        </xdr:cNvSpPr>
      </xdr:nvSpPr>
      <xdr:spPr bwMode="auto">
        <a:xfrm>
          <a:off x="142239" y="47625"/>
          <a:ext cx="1435832" cy="257176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111124</xdr:colOff>
      <xdr:row>1</xdr:row>
      <xdr:rowOff>47625</xdr:rowOff>
    </xdr:from>
    <xdr:to>
      <xdr:col>2</xdr:col>
      <xdr:colOff>725240</xdr:colOff>
      <xdr:row>2</xdr:row>
      <xdr:rowOff>142876</xdr:rowOff>
    </xdr:to>
    <xdr:sp macro="Hide_ZERO_rows" textlink="">
      <xdr:nvSpPr>
        <xdr:cNvPr id="4" name="AutoShape 4">
          <a:extLst>
            <a:ext uri="{FF2B5EF4-FFF2-40B4-BE49-F238E27FC236}">
              <a16:creationId xmlns:a16="http://schemas.microsoft.com/office/drawing/2014/main" id="{299CFBD4-6352-48E8-BE41-67FF9B30F5DB}"/>
            </a:ext>
          </a:extLst>
        </xdr:cNvPr>
        <xdr:cNvSpPr>
          <a:spLocks noChangeArrowheads="1"/>
        </xdr:cNvSpPr>
      </xdr:nvSpPr>
      <xdr:spPr bwMode="auto">
        <a:xfrm>
          <a:off x="111124" y="47625"/>
          <a:ext cx="1461841" cy="257176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111124</xdr:colOff>
      <xdr:row>1</xdr:row>
      <xdr:rowOff>47625</xdr:rowOff>
    </xdr:from>
    <xdr:to>
      <xdr:col>2</xdr:col>
      <xdr:colOff>725240</xdr:colOff>
      <xdr:row>2</xdr:row>
      <xdr:rowOff>142876</xdr:rowOff>
    </xdr:to>
    <xdr:sp macro="Hide_ZERO_rows" textlink="">
      <xdr:nvSpPr>
        <xdr:cNvPr id="5" name="AutoShape 4">
          <a:extLst>
            <a:ext uri="{FF2B5EF4-FFF2-40B4-BE49-F238E27FC236}">
              <a16:creationId xmlns:a16="http://schemas.microsoft.com/office/drawing/2014/main" id="{4B389358-927F-42C2-B246-C2782EAAD5A9}"/>
            </a:ext>
          </a:extLst>
        </xdr:cNvPr>
        <xdr:cNvSpPr>
          <a:spLocks noChangeArrowheads="1"/>
        </xdr:cNvSpPr>
      </xdr:nvSpPr>
      <xdr:spPr bwMode="auto">
        <a:xfrm>
          <a:off x="111124" y="47625"/>
          <a:ext cx="1461841" cy="257176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111124</xdr:colOff>
      <xdr:row>1</xdr:row>
      <xdr:rowOff>47625</xdr:rowOff>
    </xdr:from>
    <xdr:to>
      <xdr:col>2</xdr:col>
      <xdr:colOff>725240</xdr:colOff>
      <xdr:row>2</xdr:row>
      <xdr:rowOff>142876</xdr:rowOff>
    </xdr:to>
    <xdr:sp macro="Hide_ZERO_rows" textlink="">
      <xdr:nvSpPr>
        <xdr:cNvPr id="6" name="AutoShape 4">
          <a:extLst>
            <a:ext uri="{FF2B5EF4-FFF2-40B4-BE49-F238E27FC236}">
              <a16:creationId xmlns:a16="http://schemas.microsoft.com/office/drawing/2014/main" id="{35C1B7F1-499C-48E8-BDEB-E62F28A534E5}"/>
            </a:ext>
          </a:extLst>
        </xdr:cNvPr>
        <xdr:cNvSpPr>
          <a:spLocks noChangeArrowheads="1"/>
        </xdr:cNvSpPr>
      </xdr:nvSpPr>
      <xdr:spPr bwMode="auto">
        <a:xfrm>
          <a:off x="111124" y="47625"/>
          <a:ext cx="1461841" cy="257176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111124</xdr:colOff>
      <xdr:row>1</xdr:row>
      <xdr:rowOff>47625</xdr:rowOff>
    </xdr:from>
    <xdr:to>
      <xdr:col>2</xdr:col>
      <xdr:colOff>725240</xdr:colOff>
      <xdr:row>2</xdr:row>
      <xdr:rowOff>142876</xdr:rowOff>
    </xdr:to>
    <xdr:sp macro="Hide_ZERO_rows" textlink="">
      <xdr:nvSpPr>
        <xdr:cNvPr id="7" name="AutoShape 4">
          <a:extLst>
            <a:ext uri="{FF2B5EF4-FFF2-40B4-BE49-F238E27FC236}">
              <a16:creationId xmlns:a16="http://schemas.microsoft.com/office/drawing/2014/main" id="{CCD85CB1-5E29-442B-A666-D7D062588029}"/>
            </a:ext>
          </a:extLst>
        </xdr:cNvPr>
        <xdr:cNvSpPr>
          <a:spLocks noChangeArrowheads="1"/>
        </xdr:cNvSpPr>
      </xdr:nvSpPr>
      <xdr:spPr bwMode="auto">
        <a:xfrm>
          <a:off x="111124" y="47625"/>
          <a:ext cx="1461841" cy="257176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111124</xdr:colOff>
      <xdr:row>1</xdr:row>
      <xdr:rowOff>47625</xdr:rowOff>
    </xdr:from>
    <xdr:to>
      <xdr:col>2</xdr:col>
      <xdr:colOff>725240</xdr:colOff>
      <xdr:row>2</xdr:row>
      <xdr:rowOff>142876</xdr:rowOff>
    </xdr:to>
    <xdr:sp macro="Hide_ZERO_rows" textlink="">
      <xdr:nvSpPr>
        <xdr:cNvPr id="8" name="AutoShape 4">
          <a:extLst>
            <a:ext uri="{FF2B5EF4-FFF2-40B4-BE49-F238E27FC236}">
              <a16:creationId xmlns:a16="http://schemas.microsoft.com/office/drawing/2014/main" id="{F8353F1B-2AAA-4CC7-97D5-4C56B8B28422}"/>
            </a:ext>
          </a:extLst>
        </xdr:cNvPr>
        <xdr:cNvSpPr>
          <a:spLocks noChangeArrowheads="1"/>
        </xdr:cNvSpPr>
      </xdr:nvSpPr>
      <xdr:spPr bwMode="auto">
        <a:xfrm>
          <a:off x="111124" y="47625"/>
          <a:ext cx="1461841" cy="257176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111124</xdr:colOff>
      <xdr:row>1</xdr:row>
      <xdr:rowOff>47625</xdr:rowOff>
    </xdr:from>
    <xdr:to>
      <xdr:col>2</xdr:col>
      <xdr:colOff>725240</xdr:colOff>
      <xdr:row>2</xdr:row>
      <xdr:rowOff>142876</xdr:rowOff>
    </xdr:to>
    <xdr:sp macro="Hide_ZERO_rows" textlink="">
      <xdr:nvSpPr>
        <xdr:cNvPr id="9" name="AutoShape 4">
          <a:extLst>
            <a:ext uri="{FF2B5EF4-FFF2-40B4-BE49-F238E27FC236}">
              <a16:creationId xmlns:a16="http://schemas.microsoft.com/office/drawing/2014/main" id="{6D826283-5380-4A95-BBAF-4B21DE6C5865}"/>
            </a:ext>
          </a:extLst>
        </xdr:cNvPr>
        <xdr:cNvSpPr>
          <a:spLocks noChangeArrowheads="1"/>
        </xdr:cNvSpPr>
      </xdr:nvSpPr>
      <xdr:spPr bwMode="auto">
        <a:xfrm>
          <a:off x="111124" y="47625"/>
          <a:ext cx="1461841" cy="257176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111124</xdr:colOff>
      <xdr:row>1</xdr:row>
      <xdr:rowOff>47625</xdr:rowOff>
    </xdr:from>
    <xdr:to>
      <xdr:col>2</xdr:col>
      <xdr:colOff>725240</xdr:colOff>
      <xdr:row>2</xdr:row>
      <xdr:rowOff>142876</xdr:rowOff>
    </xdr:to>
    <xdr:sp macro="Hide_ZERO_rows" textlink="">
      <xdr:nvSpPr>
        <xdr:cNvPr id="10" name="AutoShape 4">
          <a:extLst>
            <a:ext uri="{FF2B5EF4-FFF2-40B4-BE49-F238E27FC236}">
              <a16:creationId xmlns:a16="http://schemas.microsoft.com/office/drawing/2014/main" id="{DDE7A3B0-6E0A-4DA6-BF2C-71252B8D720F}"/>
            </a:ext>
          </a:extLst>
        </xdr:cNvPr>
        <xdr:cNvSpPr>
          <a:spLocks noChangeArrowheads="1"/>
        </xdr:cNvSpPr>
      </xdr:nvSpPr>
      <xdr:spPr bwMode="auto">
        <a:xfrm>
          <a:off x="111124" y="47625"/>
          <a:ext cx="1461841" cy="257176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111124</xdr:colOff>
      <xdr:row>1</xdr:row>
      <xdr:rowOff>47625</xdr:rowOff>
    </xdr:from>
    <xdr:to>
      <xdr:col>2</xdr:col>
      <xdr:colOff>725240</xdr:colOff>
      <xdr:row>2</xdr:row>
      <xdr:rowOff>142876</xdr:rowOff>
    </xdr:to>
    <xdr:sp macro="Hide_ZERO_rows" textlink="">
      <xdr:nvSpPr>
        <xdr:cNvPr id="11" name="AutoShape 4">
          <a:extLst>
            <a:ext uri="{FF2B5EF4-FFF2-40B4-BE49-F238E27FC236}">
              <a16:creationId xmlns:a16="http://schemas.microsoft.com/office/drawing/2014/main" id="{D565237F-9B22-4D0E-8EC4-AACE7792EEA9}"/>
            </a:ext>
          </a:extLst>
        </xdr:cNvPr>
        <xdr:cNvSpPr>
          <a:spLocks noChangeArrowheads="1"/>
        </xdr:cNvSpPr>
      </xdr:nvSpPr>
      <xdr:spPr bwMode="auto">
        <a:xfrm>
          <a:off x="111124" y="47625"/>
          <a:ext cx="1461841" cy="257176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111124</xdr:colOff>
      <xdr:row>1</xdr:row>
      <xdr:rowOff>47625</xdr:rowOff>
    </xdr:from>
    <xdr:to>
      <xdr:col>2</xdr:col>
      <xdr:colOff>725240</xdr:colOff>
      <xdr:row>2</xdr:row>
      <xdr:rowOff>142876</xdr:rowOff>
    </xdr:to>
    <xdr:sp macro="Hide_ZERO_rows" textlink="">
      <xdr:nvSpPr>
        <xdr:cNvPr id="12" name="AutoShape 4">
          <a:extLst>
            <a:ext uri="{FF2B5EF4-FFF2-40B4-BE49-F238E27FC236}">
              <a16:creationId xmlns:a16="http://schemas.microsoft.com/office/drawing/2014/main" id="{A2EC70F0-D1E2-4AB5-8A90-03DB83784BF4}"/>
            </a:ext>
          </a:extLst>
        </xdr:cNvPr>
        <xdr:cNvSpPr>
          <a:spLocks noChangeArrowheads="1"/>
        </xdr:cNvSpPr>
      </xdr:nvSpPr>
      <xdr:spPr bwMode="auto">
        <a:xfrm>
          <a:off x="111124" y="47625"/>
          <a:ext cx="1461841" cy="257176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111124</xdr:colOff>
      <xdr:row>1</xdr:row>
      <xdr:rowOff>47625</xdr:rowOff>
    </xdr:from>
    <xdr:to>
      <xdr:col>2</xdr:col>
      <xdr:colOff>725240</xdr:colOff>
      <xdr:row>2</xdr:row>
      <xdr:rowOff>142876</xdr:rowOff>
    </xdr:to>
    <xdr:sp macro="Hide_ZERO_rows" textlink="">
      <xdr:nvSpPr>
        <xdr:cNvPr id="13" name="AutoShape 4">
          <a:extLst>
            <a:ext uri="{FF2B5EF4-FFF2-40B4-BE49-F238E27FC236}">
              <a16:creationId xmlns:a16="http://schemas.microsoft.com/office/drawing/2014/main" id="{E18F8F85-F1D2-4841-A248-627DA899B626}"/>
            </a:ext>
          </a:extLst>
        </xdr:cNvPr>
        <xdr:cNvSpPr>
          <a:spLocks noChangeArrowheads="1"/>
        </xdr:cNvSpPr>
      </xdr:nvSpPr>
      <xdr:spPr bwMode="auto">
        <a:xfrm>
          <a:off x="111124" y="47625"/>
          <a:ext cx="1461841" cy="257176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111124</xdr:colOff>
      <xdr:row>1</xdr:row>
      <xdr:rowOff>47625</xdr:rowOff>
    </xdr:from>
    <xdr:to>
      <xdr:col>2</xdr:col>
      <xdr:colOff>725240</xdr:colOff>
      <xdr:row>2</xdr:row>
      <xdr:rowOff>142876</xdr:rowOff>
    </xdr:to>
    <xdr:sp macro="Hide_ZERO_rows" textlink="">
      <xdr:nvSpPr>
        <xdr:cNvPr id="14" name="AutoShape 4">
          <a:extLst>
            <a:ext uri="{FF2B5EF4-FFF2-40B4-BE49-F238E27FC236}">
              <a16:creationId xmlns:a16="http://schemas.microsoft.com/office/drawing/2014/main" id="{0FA0CFA9-5543-46D9-825F-045B6AF01249}"/>
            </a:ext>
          </a:extLst>
        </xdr:cNvPr>
        <xdr:cNvSpPr>
          <a:spLocks noChangeArrowheads="1"/>
        </xdr:cNvSpPr>
      </xdr:nvSpPr>
      <xdr:spPr bwMode="auto">
        <a:xfrm>
          <a:off x="111124" y="47625"/>
          <a:ext cx="1461841" cy="257176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111124</xdr:colOff>
      <xdr:row>1</xdr:row>
      <xdr:rowOff>47625</xdr:rowOff>
    </xdr:from>
    <xdr:to>
      <xdr:col>2</xdr:col>
      <xdr:colOff>725240</xdr:colOff>
      <xdr:row>2</xdr:row>
      <xdr:rowOff>142876</xdr:rowOff>
    </xdr:to>
    <xdr:sp macro="Hide_ZERO_rows" textlink="">
      <xdr:nvSpPr>
        <xdr:cNvPr id="15" name="AutoShape 4">
          <a:extLst>
            <a:ext uri="{FF2B5EF4-FFF2-40B4-BE49-F238E27FC236}">
              <a16:creationId xmlns:a16="http://schemas.microsoft.com/office/drawing/2014/main" id="{D6EEEE95-1BDD-41F9-A289-D645A2C4DB6D}"/>
            </a:ext>
          </a:extLst>
        </xdr:cNvPr>
        <xdr:cNvSpPr>
          <a:spLocks noChangeArrowheads="1"/>
        </xdr:cNvSpPr>
      </xdr:nvSpPr>
      <xdr:spPr bwMode="auto">
        <a:xfrm>
          <a:off x="111124" y="47625"/>
          <a:ext cx="1461841" cy="257176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111124</xdr:colOff>
      <xdr:row>1</xdr:row>
      <xdr:rowOff>47625</xdr:rowOff>
    </xdr:from>
    <xdr:to>
      <xdr:col>2</xdr:col>
      <xdr:colOff>725240</xdr:colOff>
      <xdr:row>2</xdr:row>
      <xdr:rowOff>142876</xdr:rowOff>
    </xdr:to>
    <xdr:sp macro="Hide_ZERO_rows" textlink="">
      <xdr:nvSpPr>
        <xdr:cNvPr id="16" name="AutoShape 4">
          <a:extLst>
            <a:ext uri="{FF2B5EF4-FFF2-40B4-BE49-F238E27FC236}">
              <a16:creationId xmlns:a16="http://schemas.microsoft.com/office/drawing/2014/main" id="{1842E3BF-7B22-4185-952D-324FA1ADA7BC}"/>
            </a:ext>
          </a:extLst>
        </xdr:cNvPr>
        <xdr:cNvSpPr>
          <a:spLocks noChangeArrowheads="1"/>
        </xdr:cNvSpPr>
      </xdr:nvSpPr>
      <xdr:spPr bwMode="auto">
        <a:xfrm>
          <a:off x="111124" y="47625"/>
          <a:ext cx="1461841" cy="257176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111124</xdr:colOff>
      <xdr:row>1</xdr:row>
      <xdr:rowOff>47625</xdr:rowOff>
    </xdr:from>
    <xdr:to>
      <xdr:col>2</xdr:col>
      <xdr:colOff>725240</xdr:colOff>
      <xdr:row>2</xdr:row>
      <xdr:rowOff>142876</xdr:rowOff>
    </xdr:to>
    <xdr:sp macro="Hide_ZERO_rows" textlink="">
      <xdr:nvSpPr>
        <xdr:cNvPr id="17" name="AutoShape 4">
          <a:extLst>
            <a:ext uri="{FF2B5EF4-FFF2-40B4-BE49-F238E27FC236}">
              <a16:creationId xmlns:a16="http://schemas.microsoft.com/office/drawing/2014/main" id="{175DA417-B95C-42FB-88AF-D8528C1A4F76}"/>
            </a:ext>
          </a:extLst>
        </xdr:cNvPr>
        <xdr:cNvSpPr>
          <a:spLocks noChangeArrowheads="1"/>
        </xdr:cNvSpPr>
      </xdr:nvSpPr>
      <xdr:spPr bwMode="auto">
        <a:xfrm>
          <a:off x="111124" y="47625"/>
          <a:ext cx="1461841" cy="257176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111124</xdr:colOff>
      <xdr:row>1</xdr:row>
      <xdr:rowOff>47625</xdr:rowOff>
    </xdr:from>
    <xdr:to>
      <xdr:col>2</xdr:col>
      <xdr:colOff>725240</xdr:colOff>
      <xdr:row>2</xdr:row>
      <xdr:rowOff>142876</xdr:rowOff>
    </xdr:to>
    <xdr:sp macro="Hide_ZERO_rows" textlink="">
      <xdr:nvSpPr>
        <xdr:cNvPr id="18" name="AutoShape 4">
          <a:extLst>
            <a:ext uri="{FF2B5EF4-FFF2-40B4-BE49-F238E27FC236}">
              <a16:creationId xmlns:a16="http://schemas.microsoft.com/office/drawing/2014/main" id="{9449E93A-61BC-47E9-9EDE-9E8D7DFCB803}"/>
            </a:ext>
          </a:extLst>
        </xdr:cNvPr>
        <xdr:cNvSpPr>
          <a:spLocks noChangeArrowheads="1"/>
        </xdr:cNvSpPr>
      </xdr:nvSpPr>
      <xdr:spPr bwMode="auto">
        <a:xfrm>
          <a:off x="111124" y="47625"/>
          <a:ext cx="1461841" cy="257176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111124</xdr:colOff>
      <xdr:row>1</xdr:row>
      <xdr:rowOff>47625</xdr:rowOff>
    </xdr:from>
    <xdr:to>
      <xdr:col>2</xdr:col>
      <xdr:colOff>725240</xdr:colOff>
      <xdr:row>2</xdr:row>
      <xdr:rowOff>142876</xdr:rowOff>
    </xdr:to>
    <xdr:sp macro="Hide_ZERO_rows" textlink="">
      <xdr:nvSpPr>
        <xdr:cNvPr id="19" name="AutoShape 4">
          <a:extLst>
            <a:ext uri="{FF2B5EF4-FFF2-40B4-BE49-F238E27FC236}">
              <a16:creationId xmlns:a16="http://schemas.microsoft.com/office/drawing/2014/main" id="{D27B1DCB-8751-402C-B5F0-F5408744AD14}"/>
            </a:ext>
          </a:extLst>
        </xdr:cNvPr>
        <xdr:cNvSpPr>
          <a:spLocks noChangeArrowheads="1"/>
        </xdr:cNvSpPr>
      </xdr:nvSpPr>
      <xdr:spPr bwMode="auto">
        <a:xfrm>
          <a:off x="111124" y="47625"/>
          <a:ext cx="1461841" cy="257176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111124</xdr:colOff>
      <xdr:row>1</xdr:row>
      <xdr:rowOff>47625</xdr:rowOff>
    </xdr:from>
    <xdr:to>
      <xdr:col>2</xdr:col>
      <xdr:colOff>725240</xdr:colOff>
      <xdr:row>2</xdr:row>
      <xdr:rowOff>142876</xdr:rowOff>
    </xdr:to>
    <xdr:sp macro="Hide_ZERO_rows" textlink="">
      <xdr:nvSpPr>
        <xdr:cNvPr id="20" name="AutoShape 4">
          <a:extLst>
            <a:ext uri="{FF2B5EF4-FFF2-40B4-BE49-F238E27FC236}">
              <a16:creationId xmlns:a16="http://schemas.microsoft.com/office/drawing/2014/main" id="{628FA663-F0B9-466E-982A-791F20351B58}"/>
            </a:ext>
          </a:extLst>
        </xdr:cNvPr>
        <xdr:cNvSpPr>
          <a:spLocks noChangeArrowheads="1"/>
        </xdr:cNvSpPr>
      </xdr:nvSpPr>
      <xdr:spPr bwMode="auto">
        <a:xfrm>
          <a:off x="111124" y="47625"/>
          <a:ext cx="1461841" cy="257176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111124</xdr:colOff>
      <xdr:row>1</xdr:row>
      <xdr:rowOff>47625</xdr:rowOff>
    </xdr:from>
    <xdr:to>
      <xdr:col>2</xdr:col>
      <xdr:colOff>725240</xdr:colOff>
      <xdr:row>2</xdr:row>
      <xdr:rowOff>142876</xdr:rowOff>
    </xdr:to>
    <xdr:sp macro="Hide_ZERO_rows" textlink="">
      <xdr:nvSpPr>
        <xdr:cNvPr id="21" name="AutoShape 4">
          <a:extLst>
            <a:ext uri="{FF2B5EF4-FFF2-40B4-BE49-F238E27FC236}">
              <a16:creationId xmlns:a16="http://schemas.microsoft.com/office/drawing/2014/main" id="{18DCDDCD-A37F-42AD-8F02-D7DA01A3D9C3}"/>
            </a:ext>
          </a:extLst>
        </xdr:cNvPr>
        <xdr:cNvSpPr>
          <a:spLocks noChangeArrowheads="1"/>
        </xdr:cNvSpPr>
      </xdr:nvSpPr>
      <xdr:spPr bwMode="auto">
        <a:xfrm>
          <a:off x="111124" y="47625"/>
          <a:ext cx="1461841" cy="257176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123824</xdr:colOff>
      <xdr:row>1</xdr:row>
      <xdr:rowOff>47625</xdr:rowOff>
    </xdr:from>
    <xdr:to>
      <xdr:col>2</xdr:col>
      <xdr:colOff>723900</xdr:colOff>
      <xdr:row>2</xdr:row>
      <xdr:rowOff>142876</xdr:rowOff>
    </xdr:to>
    <xdr:sp macro="Hide_ZERO_rows" textlink="">
      <xdr:nvSpPr>
        <xdr:cNvPr id="22" name="AutoShape 4">
          <a:extLst>
            <a:ext uri="{FF2B5EF4-FFF2-40B4-BE49-F238E27FC236}">
              <a16:creationId xmlns:a16="http://schemas.microsoft.com/office/drawing/2014/main" id="{2E7EBA66-ADCA-411D-8B88-0CB5345202C1}"/>
            </a:ext>
          </a:extLst>
        </xdr:cNvPr>
        <xdr:cNvSpPr>
          <a:spLocks noChangeArrowheads="1"/>
        </xdr:cNvSpPr>
      </xdr:nvSpPr>
      <xdr:spPr bwMode="auto">
        <a:xfrm>
          <a:off x="123824" y="47625"/>
          <a:ext cx="1447801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123824</xdr:colOff>
      <xdr:row>1</xdr:row>
      <xdr:rowOff>47625</xdr:rowOff>
    </xdr:from>
    <xdr:to>
      <xdr:col>2</xdr:col>
      <xdr:colOff>723900</xdr:colOff>
      <xdr:row>2</xdr:row>
      <xdr:rowOff>142876</xdr:rowOff>
    </xdr:to>
    <xdr:sp macro="Hide_ZERO_rows" textlink="">
      <xdr:nvSpPr>
        <xdr:cNvPr id="23" name="AutoShape 4">
          <a:extLst>
            <a:ext uri="{FF2B5EF4-FFF2-40B4-BE49-F238E27FC236}">
              <a16:creationId xmlns:a16="http://schemas.microsoft.com/office/drawing/2014/main" id="{D66E7AE0-F5C6-470B-97E1-81A961E7BB6B}"/>
            </a:ext>
          </a:extLst>
        </xdr:cNvPr>
        <xdr:cNvSpPr>
          <a:spLocks noChangeArrowheads="1"/>
        </xdr:cNvSpPr>
      </xdr:nvSpPr>
      <xdr:spPr bwMode="auto">
        <a:xfrm>
          <a:off x="123824" y="47625"/>
          <a:ext cx="1447801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123824</xdr:colOff>
      <xdr:row>1</xdr:row>
      <xdr:rowOff>47625</xdr:rowOff>
    </xdr:from>
    <xdr:to>
      <xdr:col>2</xdr:col>
      <xdr:colOff>723900</xdr:colOff>
      <xdr:row>2</xdr:row>
      <xdr:rowOff>142876</xdr:rowOff>
    </xdr:to>
    <xdr:sp macro="Hide_ZERO_rows" textlink="">
      <xdr:nvSpPr>
        <xdr:cNvPr id="24" name="AutoShape 4">
          <a:extLst>
            <a:ext uri="{FF2B5EF4-FFF2-40B4-BE49-F238E27FC236}">
              <a16:creationId xmlns:a16="http://schemas.microsoft.com/office/drawing/2014/main" id="{C7136FDC-012D-4F96-A3DB-F69E746FED47}"/>
            </a:ext>
          </a:extLst>
        </xdr:cNvPr>
        <xdr:cNvSpPr>
          <a:spLocks noChangeArrowheads="1"/>
        </xdr:cNvSpPr>
      </xdr:nvSpPr>
      <xdr:spPr bwMode="auto">
        <a:xfrm>
          <a:off x="123824" y="47625"/>
          <a:ext cx="1447801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123824</xdr:colOff>
      <xdr:row>1</xdr:row>
      <xdr:rowOff>47625</xdr:rowOff>
    </xdr:from>
    <xdr:to>
      <xdr:col>2</xdr:col>
      <xdr:colOff>723900</xdr:colOff>
      <xdr:row>2</xdr:row>
      <xdr:rowOff>142876</xdr:rowOff>
    </xdr:to>
    <xdr:sp macro="Hide_ZERO_rows" textlink="">
      <xdr:nvSpPr>
        <xdr:cNvPr id="25" name="AutoShape 4">
          <a:extLst>
            <a:ext uri="{FF2B5EF4-FFF2-40B4-BE49-F238E27FC236}">
              <a16:creationId xmlns:a16="http://schemas.microsoft.com/office/drawing/2014/main" id="{0B65EA4E-542D-42A7-8127-A928950D5D65}"/>
            </a:ext>
          </a:extLst>
        </xdr:cNvPr>
        <xdr:cNvSpPr>
          <a:spLocks noChangeArrowheads="1"/>
        </xdr:cNvSpPr>
      </xdr:nvSpPr>
      <xdr:spPr bwMode="auto">
        <a:xfrm>
          <a:off x="123824" y="47625"/>
          <a:ext cx="1447801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123824</xdr:colOff>
      <xdr:row>1</xdr:row>
      <xdr:rowOff>47625</xdr:rowOff>
    </xdr:from>
    <xdr:to>
      <xdr:col>2</xdr:col>
      <xdr:colOff>723900</xdr:colOff>
      <xdr:row>2</xdr:row>
      <xdr:rowOff>142876</xdr:rowOff>
    </xdr:to>
    <xdr:sp macro="Hide_ZERO_rows" textlink="">
      <xdr:nvSpPr>
        <xdr:cNvPr id="26" name="AutoShape 4">
          <a:extLst>
            <a:ext uri="{FF2B5EF4-FFF2-40B4-BE49-F238E27FC236}">
              <a16:creationId xmlns:a16="http://schemas.microsoft.com/office/drawing/2014/main" id="{06341055-2A42-41B5-9424-9299C31CFF35}"/>
            </a:ext>
          </a:extLst>
        </xdr:cNvPr>
        <xdr:cNvSpPr>
          <a:spLocks noChangeArrowheads="1"/>
        </xdr:cNvSpPr>
      </xdr:nvSpPr>
      <xdr:spPr bwMode="auto">
        <a:xfrm>
          <a:off x="123824" y="47625"/>
          <a:ext cx="1447801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123824</xdr:colOff>
      <xdr:row>1</xdr:row>
      <xdr:rowOff>47625</xdr:rowOff>
    </xdr:from>
    <xdr:to>
      <xdr:col>2</xdr:col>
      <xdr:colOff>723900</xdr:colOff>
      <xdr:row>2</xdr:row>
      <xdr:rowOff>142876</xdr:rowOff>
    </xdr:to>
    <xdr:sp macro="Hide_ZERO_rows" textlink="">
      <xdr:nvSpPr>
        <xdr:cNvPr id="27" name="AutoShape 4">
          <a:extLst>
            <a:ext uri="{FF2B5EF4-FFF2-40B4-BE49-F238E27FC236}">
              <a16:creationId xmlns:a16="http://schemas.microsoft.com/office/drawing/2014/main" id="{924AD93C-9CA4-44C5-9B46-B914063EAB2E}"/>
            </a:ext>
          </a:extLst>
        </xdr:cNvPr>
        <xdr:cNvSpPr>
          <a:spLocks noChangeArrowheads="1"/>
        </xdr:cNvSpPr>
      </xdr:nvSpPr>
      <xdr:spPr bwMode="auto">
        <a:xfrm>
          <a:off x="123824" y="47625"/>
          <a:ext cx="1447801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123824</xdr:colOff>
      <xdr:row>1</xdr:row>
      <xdr:rowOff>47625</xdr:rowOff>
    </xdr:from>
    <xdr:to>
      <xdr:col>2</xdr:col>
      <xdr:colOff>723900</xdr:colOff>
      <xdr:row>2</xdr:row>
      <xdr:rowOff>142876</xdr:rowOff>
    </xdr:to>
    <xdr:sp macro="Hide_ZERO_rows" textlink="">
      <xdr:nvSpPr>
        <xdr:cNvPr id="28" name="AutoShape 4">
          <a:extLst>
            <a:ext uri="{FF2B5EF4-FFF2-40B4-BE49-F238E27FC236}">
              <a16:creationId xmlns:a16="http://schemas.microsoft.com/office/drawing/2014/main" id="{CB8705CC-9605-408B-B26C-91B70FB204AC}"/>
            </a:ext>
          </a:extLst>
        </xdr:cNvPr>
        <xdr:cNvSpPr>
          <a:spLocks noChangeArrowheads="1"/>
        </xdr:cNvSpPr>
      </xdr:nvSpPr>
      <xdr:spPr bwMode="auto">
        <a:xfrm>
          <a:off x="123824" y="47625"/>
          <a:ext cx="1447801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123824</xdr:colOff>
      <xdr:row>1</xdr:row>
      <xdr:rowOff>47625</xdr:rowOff>
    </xdr:from>
    <xdr:to>
      <xdr:col>2</xdr:col>
      <xdr:colOff>723900</xdr:colOff>
      <xdr:row>2</xdr:row>
      <xdr:rowOff>142876</xdr:rowOff>
    </xdr:to>
    <xdr:sp macro="Hide_ZERO_rows" textlink="">
      <xdr:nvSpPr>
        <xdr:cNvPr id="29" name="AutoShape 4">
          <a:extLst>
            <a:ext uri="{FF2B5EF4-FFF2-40B4-BE49-F238E27FC236}">
              <a16:creationId xmlns:a16="http://schemas.microsoft.com/office/drawing/2014/main" id="{B9762828-27C2-4CC9-B5D0-3A5164AB4A3B}"/>
            </a:ext>
          </a:extLst>
        </xdr:cNvPr>
        <xdr:cNvSpPr>
          <a:spLocks noChangeArrowheads="1"/>
        </xdr:cNvSpPr>
      </xdr:nvSpPr>
      <xdr:spPr bwMode="auto">
        <a:xfrm>
          <a:off x="123824" y="47625"/>
          <a:ext cx="1447801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123824</xdr:colOff>
      <xdr:row>1</xdr:row>
      <xdr:rowOff>47625</xdr:rowOff>
    </xdr:from>
    <xdr:to>
      <xdr:col>2</xdr:col>
      <xdr:colOff>723900</xdr:colOff>
      <xdr:row>2</xdr:row>
      <xdr:rowOff>142876</xdr:rowOff>
    </xdr:to>
    <xdr:sp macro="Hide_ZERO_rows" textlink="">
      <xdr:nvSpPr>
        <xdr:cNvPr id="30" name="AutoShape 4">
          <a:extLst>
            <a:ext uri="{FF2B5EF4-FFF2-40B4-BE49-F238E27FC236}">
              <a16:creationId xmlns:a16="http://schemas.microsoft.com/office/drawing/2014/main" id="{3AD25AA9-F676-45A4-94AA-72815D8FC754}"/>
            </a:ext>
          </a:extLst>
        </xdr:cNvPr>
        <xdr:cNvSpPr>
          <a:spLocks noChangeArrowheads="1"/>
        </xdr:cNvSpPr>
      </xdr:nvSpPr>
      <xdr:spPr bwMode="auto">
        <a:xfrm>
          <a:off x="123824" y="47625"/>
          <a:ext cx="1447801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123824</xdr:colOff>
      <xdr:row>1</xdr:row>
      <xdr:rowOff>47625</xdr:rowOff>
    </xdr:from>
    <xdr:to>
      <xdr:col>2</xdr:col>
      <xdr:colOff>723900</xdr:colOff>
      <xdr:row>2</xdr:row>
      <xdr:rowOff>142876</xdr:rowOff>
    </xdr:to>
    <xdr:sp macro="Hide_ZERO_rows" textlink="">
      <xdr:nvSpPr>
        <xdr:cNvPr id="31" name="AutoShape 4">
          <a:extLst>
            <a:ext uri="{FF2B5EF4-FFF2-40B4-BE49-F238E27FC236}">
              <a16:creationId xmlns:a16="http://schemas.microsoft.com/office/drawing/2014/main" id="{EBA64231-7703-40C8-BE38-1A1A12401A9E}"/>
            </a:ext>
          </a:extLst>
        </xdr:cNvPr>
        <xdr:cNvSpPr>
          <a:spLocks noChangeArrowheads="1"/>
        </xdr:cNvSpPr>
      </xdr:nvSpPr>
      <xdr:spPr bwMode="auto">
        <a:xfrm>
          <a:off x="123824" y="47625"/>
          <a:ext cx="1447801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123824</xdr:colOff>
      <xdr:row>1</xdr:row>
      <xdr:rowOff>47625</xdr:rowOff>
    </xdr:from>
    <xdr:to>
      <xdr:col>2</xdr:col>
      <xdr:colOff>723900</xdr:colOff>
      <xdr:row>2</xdr:row>
      <xdr:rowOff>142876</xdr:rowOff>
    </xdr:to>
    <xdr:sp macro="Hide_ZERO_rows" textlink="">
      <xdr:nvSpPr>
        <xdr:cNvPr id="32" name="AutoShape 4">
          <a:extLst>
            <a:ext uri="{FF2B5EF4-FFF2-40B4-BE49-F238E27FC236}">
              <a16:creationId xmlns:a16="http://schemas.microsoft.com/office/drawing/2014/main" id="{64549F66-3170-4914-BD80-68CC6BFC321E}"/>
            </a:ext>
          </a:extLst>
        </xdr:cNvPr>
        <xdr:cNvSpPr>
          <a:spLocks noChangeArrowheads="1"/>
        </xdr:cNvSpPr>
      </xdr:nvSpPr>
      <xdr:spPr bwMode="auto">
        <a:xfrm>
          <a:off x="123824" y="47625"/>
          <a:ext cx="1447801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123824</xdr:colOff>
      <xdr:row>1</xdr:row>
      <xdr:rowOff>47625</xdr:rowOff>
    </xdr:from>
    <xdr:to>
      <xdr:col>2</xdr:col>
      <xdr:colOff>723900</xdr:colOff>
      <xdr:row>2</xdr:row>
      <xdr:rowOff>142876</xdr:rowOff>
    </xdr:to>
    <xdr:sp macro="Hide_ZERO_rows" textlink="">
      <xdr:nvSpPr>
        <xdr:cNvPr id="33" name="AutoShape 4">
          <a:extLst>
            <a:ext uri="{FF2B5EF4-FFF2-40B4-BE49-F238E27FC236}">
              <a16:creationId xmlns:a16="http://schemas.microsoft.com/office/drawing/2014/main" id="{C4C1B834-B4DC-4F48-AD27-705457D6517B}"/>
            </a:ext>
          </a:extLst>
        </xdr:cNvPr>
        <xdr:cNvSpPr>
          <a:spLocks noChangeArrowheads="1"/>
        </xdr:cNvSpPr>
      </xdr:nvSpPr>
      <xdr:spPr bwMode="auto">
        <a:xfrm>
          <a:off x="123824" y="47625"/>
          <a:ext cx="1447801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123824</xdr:colOff>
      <xdr:row>1</xdr:row>
      <xdr:rowOff>47625</xdr:rowOff>
    </xdr:from>
    <xdr:to>
      <xdr:col>2</xdr:col>
      <xdr:colOff>723900</xdr:colOff>
      <xdr:row>2</xdr:row>
      <xdr:rowOff>142876</xdr:rowOff>
    </xdr:to>
    <xdr:sp macro="Hide_ZERO_rows" textlink="">
      <xdr:nvSpPr>
        <xdr:cNvPr id="34" name="AutoShape 4">
          <a:extLst>
            <a:ext uri="{FF2B5EF4-FFF2-40B4-BE49-F238E27FC236}">
              <a16:creationId xmlns:a16="http://schemas.microsoft.com/office/drawing/2014/main" id="{397D9234-0858-4449-B8E5-3ECDE1A9DFC1}"/>
            </a:ext>
          </a:extLst>
        </xdr:cNvPr>
        <xdr:cNvSpPr>
          <a:spLocks noChangeArrowheads="1"/>
        </xdr:cNvSpPr>
      </xdr:nvSpPr>
      <xdr:spPr bwMode="auto">
        <a:xfrm>
          <a:off x="123824" y="47625"/>
          <a:ext cx="1447801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123824</xdr:colOff>
      <xdr:row>1</xdr:row>
      <xdr:rowOff>47625</xdr:rowOff>
    </xdr:from>
    <xdr:to>
      <xdr:col>2</xdr:col>
      <xdr:colOff>723900</xdr:colOff>
      <xdr:row>2</xdr:row>
      <xdr:rowOff>142876</xdr:rowOff>
    </xdr:to>
    <xdr:sp macro="Hide_ZERO_rows" textlink="">
      <xdr:nvSpPr>
        <xdr:cNvPr id="35" name="AutoShape 4">
          <a:extLst>
            <a:ext uri="{FF2B5EF4-FFF2-40B4-BE49-F238E27FC236}">
              <a16:creationId xmlns:a16="http://schemas.microsoft.com/office/drawing/2014/main" id="{F232721E-8847-4E12-B565-9BB94B6BAC46}"/>
            </a:ext>
          </a:extLst>
        </xdr:cNvPr>
        <xdr:cNvSpPr>
          <a:spLocks noChangeArrowheads="1"/>
        </xdr:cNvSpPr>
      </xdr:nvSpPr>
      <xdr:spPr bwMode="auto">
        <a:xfrm>
          <a:off x="123824" y="47625"/>
          <a:ext cx="1447801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140334</xdr:colOff>
      <xdr:row>1</xdr:row>
      <xdr:rowOff>47625</xdr:rowOff>
    </xdr:from>
    <xdr:to>
      <xdr:col>2</xdr:col>
      <xdr:colOff>726288</xdr:colOff>
      <xdr:row>2</xdr:row>
      <xdr:rowOff>142876</xdr:rowOff>
    </xdr:to>
    <xdr:sp macro="Hide_ZERO_rows" textlink="">
      <xdr:nvSpPr>
        <xdr:cNvPr id="36" name="AutoShape 4">
          <a:extLst>
            <a:ext uri="{FF2B5EF4-FFF2-40B4-BE49-F238E27FC236}">
              <a16:creationId xmlns:a16="http://schemas.microsoft.com/office/drawing/2014/main" id="{F9FE68D4-7E6D-4EB6-8909-EAA1F376691E}"/>
            </a:ext>
          </a:extLst>
        </xdr:cNvPr>
        <xdr:cNvSpPr>
          <a:spLocks noChangeArrowheads="1"/>
        </xdr:cNvSpPr>
      </xdr:nvSpPr>
      <xdr:spPr bwMode="auto">
        <a:xfrm>
          <a:off x="140334" y="47625"/>
          <a:ext cx="1433679" cy="257176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142239</xdr:colOff>
      <xdr:row>1</xdr:row>
      <xdr:rowOff>47625</xdr:rowOff>
    </xdr:from>
    <xdr:to>
      <xdr:col>2</xdr:col>
      <xdr:colOff>730346</xdr:colOff>
      <xdr:row>2</xdr:row>
      <xdr:rowOff>142876</xdr:rowOff>
    </xdr:to>
    <xdr:sp macro="Hide_ZERO_rows" textlink="">
      <xdr:nvSpPr>
        <xdr:cNvPr id="37" name="AutoShape 4">
          <a:extLst>
            <a:ext uri="{FF2B5EF4-FFF2-40B4-BE49-F238E27FC236}">
              <a16:creationId xmlns:a16="http://schemas.microsoft.com/office/drawing/2014/main" id="{1FDE8A3C-6BB0-4AA0-825F-AA82BAB4108B}"/>
            </a:ext>
          </a:extLst>
        </xdr:cNvPr>
        <xdr:cNvSpPr>
          <a:spLocks noChangeArrowheads="1"/>
        </xdr:cNvSpPr>
      </xdr:nvSpPr>
      <xdr:spPr bwMode="auto">
        <a:xfrm>
          <a:off x="142239" y="47625"/>
          <a:ext cx="1435832" cy="257176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111124</xdr:colOff>
      <xdr:row>1</xdr:row>
      <xdr:rowOff>47625</xdr:rowOff>
    </xdr:from>
    <xdr:to>
      <xdr:col>2</xdr:col>
      <xdr:colOff>725240</xdr:colOff>
      <xdr:row>2</xdr:row>
      <xdr:rowOff>142876</xdr:rowOff>
    </xdr:to>
    <xdr:sp macro="Hide_ZERO_rows" textlink="">
      <xdr:nvSpPr>
        <xdr:cNvPr id="38" name="AutoShape 4">
          <a:extLst>
            <a:ext uri="{FF2B5EF4-FFF2-40B4-BE49-F238E27FC236}">
              <a16:creationId xmlns:a16="http://schemas.microsoft.com/office/drawing/2014/main" id="{E285BD92-7B13-4BD1-B4A8-24A510FB1774}"/>
            </a:ext>
          </a:extLst>
        </xdr:cNvPr>
        <xdr:cNvSpPr>
          <a:spLocks noChangeArrowheads="1"/>
        </xdr:cNvSpPr>
      </xdr:nvSpPr>
      <xdr:spPr bwMode="auto">
        <a:xfrm>
          <a:off x="111124" y="47625"/>
          <a:ext cx="1461841" cy="257176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111124</xdr:colOff>
      <xdr:row>1</xdr:row>
      <xdr:rowOff>47625</xdr:rowOff>
    </xdr:from>
    <xdr:to>
      <xdr:col>2</xdr:col>
      <xdr:colOff>725240</xdr:colOff>
      <xdr:row>2</xdr:row>
      <xdr:rowOff>142876</xdr:rowOff>
    </xdr:to>
    <xdr:sp macro="Hide_ZERO_rows" textlink="">
      <xdr:nvSpPr>
        <xdr:cNvPr id="39" name="AutoShape 4">
          <a:extLst>
            <a:ext uri="{FF2B5EF4-FFF2-40B4-BE49-F238E27FC236}">
              <a16:creationId xmlns:a16="http://schemas.microsoft.com/office/drawing/2014/main" id="{C4C37F50-DE2E-4667-AFA7-57C98328947C}"/>
            </a:ext>
          </a:extLst>
        </xdr:cNvPr>
        <xdr:cNvSpPr>
          <a:spLocks noChangeArrowheads="1"/>
        </xdr:cNvSpPr>
      </xdr:nvSpPr>
      <xdr:spPr bwMode="auto">
        <a:xfrm>
          <a:off x="111124" y="47625"/>
          <a:ext cx="1461841" cy="257176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111124</xdr:colOff>
      <xdr:row>1</xdr:row>
      <xdr:rowOff>47625</xdr:rowOff>
    </xdr:from>
    <xdr:to>
      <xdr:col>2</xdr:col>
      <xdr:colOff>725240</xdr:colOff>
      <xdr:row>2</xdr:row>
      <xdr:rowOff>142876</xdr:rowOff>
    </xdr:to>
    <xdr:sp macro="Hide_ZERO_rows" textlink="">
      <xdr:nvSpPr>
        <xdr:cNvPr id="40" name="AutoShape 4">
          <a:extLst>
            <a:ext uri="{FF2B5EF4-FFF2-40B4-BE49-F238E27FC236}">
              <a16:creationId xmlns:a16="http://schemas.microsoft.com/office/drawing/2014/main" id="{0EF510FD-276C-47DD-A6A5-7A025D65CC93}"/>
            </a:ext>
          </a:extLst>
        </xdr:cNvPr>
        <xdr:cNvSpPr>
          <a:spLocks noChangeArrowheads="1"/>
        </xdr:cNvSpPr>
      </xdr:nvSpPr>
      <xdr:spPr bwMode="auto">
        <a:xfrm>
          <a:off x="111124" y="47625"/>
          <a:ext cx="1461841" cy="257176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111124</xdr:colOff>
      <xdr:row>1</xdr:row>
      <xdr:rowOff>47625</xdr:rowOff>
    </xdr:from>
    <xdr:to>
      <xdr:col>2</xdr:col>
      <xdr:colOff>725240</xdr:colOff>
      <xdr:row>2</xdr:row>
      <xdr:rowOff>142876</xdr:rowOff>
    </xdr:to>
    <xdr:sp macro="Hide_ZERO_rows" textlink="">
      <xdr:nvSpPr>
        <xdr:cNvPr id="41" name="AutoShape 4">
          <a:extLst>
            <a:ext uri="{FF2B5EF4-FFF2-40B4-BE49-F238E27FC236}">
              <a16:creationId xmlns:a16="http://schemas.microsoft.com/office/drawing/2014/main" id="{CB481E6C-813A-45AF-959E-B6F6F007E2EE}"/>
            </a:ext>
          </a:extLst>
        </xdr:cNvPr>
        <xdr:cNvSpPr>
          <a:spLocks noChangeArrowheads="1"/>
        </xdr:cNvSpPr>
      </xdr:nvSpPr>
      <xdr:spPr bwMode="auto">
        <a:xfrm>
          <a:off x="111124" y="47625"/>
          <a:ext cx="1461841" cy="257176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111124</xdr:colOff>
      <xdr:row>1</xdr:row>
      <xdr:rowOff>47625</xdr:rowOff>
    </xdr:from>
    <xdr:to>
      <xdr:col>2</xdr:col>
      <xdr:colOff>725240</xdr:colOff>
      <xdr:row>2</xdr:row>
      <xdr:rowOff>142876</xdr:rowOff>
    </xdr:to>
    <xdr:sp macro="Hide_ZERO_rows" textlink="">
      <xdr:nvSpPr>
        <xdr:cNvPr id="42" name="AutoShape 4">
          <a:extLst>
            <a:ext uri="{FF2B5EF4-FFF2-40B4-BE49-F238E27FC236}">
              <a16:creationId xmlns:a16="http://schemas.microsoft.com/office/drawing/2014/main" id="{A40215AA-5784-41B6-AAE8-70B81FE70507}"/>
            </a:ext>
          </a:extLst>
        </xdr:cNvPr>
        <xdr:cNvSpPr>
          <a:spLocks noChangeArrowheads="1"/>
        </xdr:cNvSpPr>
      </xdr:nvSpPr>
      <xdr:spPr bwMode="auto">
        <a:xfrm>
          <a:off x="111124" y="47625"/>
          <a:ext cx="1461841" cy="257176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111124</xdr:colOff>
      <xdr:row>1</xdr:row>
      <xdr:rowOff>47625</xdr:rowOff>
    </xdr:from>
    <xdr:to>
      <xdr:col>2</xdr:col>
      <xdr:colOff>725240</xdr:colOff>
      <xdr:row>2</xdr:row>
      <xdr:rowOff>142876</xdr:rowOff>
    </xdr:to>
    <xdr:sp macro="Hide_ZERO_rows" textlink="">
      <xdr:nvSpPr>
        <xdr:cNvPr id="43" name="AutoShape 4">
          <a:extLst>
            <a:ext uri="{FF2B5EF4-FFF2-40B4-BE49-F238E27FC236}">
              <a16:creationId xmlns:a16="http://schemas.microsoft.com/office/drawing/2014/main" id="{7C0CF0A7-1EE7-4C9A-8445-8D21F2B2DE63}"/>
            </a:ext>
          </a:extLst>
        </xdr:cNvPr>
        <xdr:cNvSpPr>
          <a:spLocks noChangeArrowheads="1"/>
        </xdr:cNvSpPr>
      </xdr:nvSpPr>
      <xdr:spPr bwMode="auto">
        <a:xfrm>
          <a:off x="111124" y="47625"/>
          <a:ext cx="1461841" cy="257176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111124</xdr:colOff>
      <xdr:row>1</xdr:row>
      <xdr:rowOff>47625</xdr:rowOff>
    </xdr:from>
    <xdr:to>
      <xdr:col>2</xdr:col>
      <xdr:colOff>725240</xdr:colOff>
      <xdr:row>2</xdr:row>
      <xdr:rowOff>142876</xdr:rowOff>
    </xdr:to>
    <xdr:sp macro="Hide_ZERO_rows" textlink="">
      <xdr:nvSpPr>
        <xdr:cNvPr id="44" name="AutoShape 4">
          <a:extLst>
            <a:ext uri="{FF2B5EF4-FFF2-40B4-BE49-F238E27FC236}">
              <a16:creationId xmlns:a16="http://schemas.microsoft.com/office/drawing/2014/main" id="{1C08A4DB-5E1B-4E96-9580-18B97AD6E4E7}"/>
            </a:ext>
          </a:extLst>
        </xdr:cNvPr>
        <xdr:cNvSpPr>
          <a:spLocks noChangeArrowheads="1"/>
        </xdr:cNvSpPr>
      </xdr:nvSpPr>
      <xdr:spPr bwMode="auto">
        <a:xfrm>
          <a:off x="111124" y="47625"/>
          <a:ext cx="1461841" cy="257176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111124</xdr:colOff>
      <xdr:row>1</xdr:row>
      <xdr:rowOff>47625</xdr:rowOff>
    </xdr:from>
    <xdr:to>
      <xdr:col>2</xdr:col>
      <xdr:colOff>725240</xdr:colOff>
      <xdr:row>2</xdr:row>
      <xdr:rowOff>142876</xdr:rowOff>
    </xdr:to>
    <xdr:sp macro="Hide_ZERO_rows" textlink="">
      <xdr:nvSpPr>
        <xdr:cNvPr id="45" name="AutoShape 4">
          <a:extLst>
            <a:ext uri="{FF2B5EF4-FFF2-40B4-BE49-F238E27FC236}">
              <a16:creationId xmlns:a16="http://schemas.microsoft.com/office/drawing/2014/main" id="{7C5E03D9-F350-40E3-9537-E61F321DCD5D}"/>
            </a:ext>
          </a:extLst>
        </xdr:cNvPr>
        <xdr:cNvSpPr>
          <a:spLocks noChangeArrowheads="1"/>
        </xdr:cNvSpPr>
      </xdr:nvSpPr>
      <xdr:spPr bwMode="auto">
        <a:xfrm>
          <a:off x="111124" y="47625"/>
          <a:ext cx="1461841" cy="257176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111124</xdr:colOff>
      <xdr:row>1</xdr:row>
      <xdr:rowOff>47625</xdr:rowOff>
    </xdr:from>
    <xdr:to>
      <xdr:col>2</xdr:col>
      <xdr:colOff>725240</xdr:colOff>
      <xdr:row>2</xdr:row>
      <xdr:rowOff>142876</xdr:rowOff>
    </xdr:to>
    <xdr:sp macro="Hide_ZERO_rows" textlink="">
      <xdr:nvSpPr>
        <xdr:cNvPr id="46" name="AutoShape 4">
          <a:extLst>
            <a:ext uri="{FF2B5EF4-FFF2-40B4-BE49-F238E27FC236}">
              <a16:creationId xmlns:a16="http://schemas.microsoft.com/office/drawing/2014/main" id="{18E23A8E-B99F-4D06-9B87-1D6B10713A2B}"/>
            </a:ext>
          </a:extLst>
        </xdr:cNvPr>
        <xdr:cNvSpPr>
          <a:spLocks noChangeArrowheads="1"/>
        </xdr:cNvSpPr>
      </xdr:nvSpPr>
      <xdr:spPr bwMode="auto">
        <a:xfrm>
          <a:off x="111124" y="47625"/>
          <a:ext cx="1461841" cy="257176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111124</xdr:colOff>
      <xdr:row>1</xdr:row>
      <xdr:rowOff>47625</xdr:rowOff>
    </xdr:from>
    <xdr:to>
      <xdr:col>2</xdr:col>
      <xdr:colOff>725240</xdr:colOff>
      <xdr:row>2</xdr:row>
      <xdr:rowOff>142876</xdr:rowOff>
    </xdr:to>
    <xdr:sp macro="Hide_ZERO_rows" textlink="">
      <xdr:nvSpPr>
        <xdr:cNvPr id="47" name="AutoShape 4">
          <a:extLst>
            <a:ext uri="{FF2B5EF4-FFF2-40B4-BE49-F238E27FC236}">
              <a16:creationId xmlns:a16="http://schemas.microsoft.com/office/drawing/2014/main" id="{847BEB0F-8CD8-471E-92F5-C388167ECF34}"/>
            </a:ext>
          </a:extLst>
        </xdr:cNvPr>
        <xdr:cNvSpPr>
          <a:spLocks noChangeArrowheads="1"/>
        </xdr:cNvSpPr>
      </xdr:nvSpPr>
      <xdr:spPr bwMode="auto">
        <a:xfrm>
          <a:off x="111124" y="47625"/>
          <a:ext cx="1461841" cy="257176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111124</xdr:colOff>
      <xdr:row>1</xdr:row>
      <xdr:rowOff>47625</xdr:rowOff>
    </xdr:from>
    <xdr:to>
      <xdr:col>2</xdr:col>
      <xdr:colOff>725240</xdr:colOff>
      <xdr:row>2</xdr:row>
      <xdr:rowOff>142876</xdr:rowOff>
    </xdr:to>
    <xdr:sp macro="Hide_ZERO_rows" textlink="">
      <xdr:nvSpPr>
        <xdr:cNvPr id="48" name="AutoShape 4">
          <a:extLst>
            <a:ext uri="{FF2B5EF4-FFF2-40B4-BE49-F238E27FC236}">
              <a16:creationId xmlns:a16="http://schemas.microsoft.com/office/drawing/2014/main" id="{386DAC76-8DC9-4EB1-A18E-22C9280BDBBD}"/>
            </a:ext>
          </a:extLst>
        </xdr:cNvPr>
        <xdr:cNvSpPr>
          <a:spLocks noChangeArrowheads="1"/>
        </xdr:cNvSpPr>
      </xdr:nvSpPr>
      <xdr:spPr bwMode="auto">
        <a:xfrm>
          <a:off x="111124" y="47625"/>
          <a:ext cx="1461841" cy="257176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111124</xdr:colOff>
      <xdr:row>1</xdr:row>
      <xdr:rowOff>47625</xdr:rowOff>
    </xdr:from>
    <xdr:to>
      <xdr:col>2</xdr:col>
      <xdr:colOff>725240</xdr:colOff>
      <xdr:row>2</xdr:row>
      <xdr:rowOff>142876</xdr:rowOff>
    </xdr:to>
    <xdr:sp macro="Hide_ZERO_rows" textlink="">
      <xdr:nvSpPr>
        <xdr:cNvPr id="49" name="AutoShape 4">
          <a:extLst>
            <a:ext uri="{FF2B5EF4-FFF2-40B4-BE49-F238E27FC236}">
              <a16:creationId xmlns:a16="http://schemas.microsoft.com/office/drawing/2014/main" id="{EA04A19E-7A19-467C-BBD7-305A2A503BB3}"/>
            </a:ext>
          </a:extLst>
        </xdr:cNvPr>
        <xdr:cNvSpPr>
          <a:spLocks noChangeArrowheads="1"/>
        </xdr:cNvSpPr>
      </xdr:nvSpPr>
      <xdr:spPr bwMode="auto">
        <a:xfrm>
          <a:off x="111124" y="47625"/>
          <a:ext cx="1461841" cy="257176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111124</xdr:colOff>
      <xdr:row>1</xdr:row>
      <xdr:rowOff>47625</xdr:rowOff>
    </xdr:from>
    <xdr:to>
      <xdr:col>2</xdr:col>
      <xdr:colOff>725240</xdr:colOff>
      <xdr:row>2</xdr:row>
      <xdr:rowOff>142876</xdr:rowOff>
    </xdr:to>
    <xdr:sp macro="Hide_ZERO_rows" textlink="">
      <xdr:nvSpPr>
        <xdr:cNvPr id="50" name="AutoShape 4">
          <a:extLst>
            <a:ext uri="{FF2B5EF4-FFF2-40B4-BE49-F238E27FC236}">
              <a16:creationId xmlns:a16="http://schemas.microsoft.com/office/drawing/2014/main" id="{3AA1339D-83C2-4BA6-8148-E352FF59B346}"/>
            </a:ext>
          </a:extLst>
        </xdr:cNvPr>
        <xdr:cNvSpPr>
          <a:spLocks noChangeArrowheads="1"/>
        </xdr:cNvSpPr>
      </xdr:nvSpPr>
      <xdr:spPr bwMode="auto">
        <a:xfrm>
          <a:off x="111124" y="47625"/>
          <a:ext cx="1461841" cy="257176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111124</xdr:colOff>
      <xdr:row>1</xdr:row>
      <xdr:rowOff>47625</xdr:rowOff>
    </xdr:from>
    <xdr:to>
      <xdr:col>2</xdr:col>
      <xdr:colOff>725240</xdr:colOff>
      <xdr:row>2</xdr:row>
      <xdr:rowOff>142876</xdr:rowOff>
    </xdr:to>
    <xdr:sp macro="Hide_ZERO_rows" textlink="">
      <xdr:nvSpPr>
        <xdr:cNvPr id="51" name="AutoShape 4">
          <a:extLst>
            <a:ext uri="{FF2B5EF4-FFF2-40B4-BE49-F238E27FC236}">
              <a16:creationId xmlns:a16="http://schemas.microsoft.com/office/drawing/2014/main" id="{9A1B5119-55B8-48A1-9EC6-D5D384AC6F03}"/>
            </a:ext>
          </a:extLst>
        </xdr:cNvPr>
        <xdr:cNvSpPr>
          <a:spLocks noChangeArrowheads="1"/>
        </xdr:cNvSpPr>
      </xdr:nvSpPr>
      <xdr:spPr bwMode="auto">
        <a:xfrm>
          <a:off x="111124" y="47625"/>
          <a:ext cx="1461841" cy="257176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111124</xdr:colOff>
      <xdr:row>1</xdr:row>
      <xdr:rowOff>47625</xdr:rowOff>
    </xdr:from>
    <xdr:to>
      <xdr:col>2</xdr:col>
      <xdr:colOff>725240</xdr:colOff>
      <xdr:row>2</xdr:row>
      <xdr:rowOff>142876</xdr:rowOff>
    </xdr:to>
    <xdr:sp macro="Hide_ZERO_rows" textlink="">
      <xdr:nvSpPr>
        <xdr:cNvPr id="52" name="AutoShape 4">
          <a:extLst>
            <a:ext uri="{FF2B5EF4-FFF2-40B4-BE49-F238E27FC236}">
              <a16:creationId xmlns:a16="http://schemas.microsoft.com/office/drawing/2014/main" id="{55957341-F3C8-4416-8092-CDD29F8C022C}"/>
            </a:ext>
          </a:extLst>
        </xdr:cNvPr>
        <xdr:cNvSpPr>
          <a:spLocks noChangeArrowheads="1"/>
        </xdr:cNvSpPr>
      </xdr:nvSpPr>
      <xdr:spPr bwMode="auto">
        <a:xfrm>
          <a:off x="111124" y="47625"/>
          <a:ext cx="1461841" cy="257176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111124</xdr:colOff>
      <xdr:row>1</xdr:row>
      <xdr:rowOff>47625</xdr:rowOff>
    </xdr:from>
    <xdr:to>
      <xdr:col>2</xdr:col>
      <xdr:colOff>725240</xdr:colOff>
      <xdr:row>2</xdr:row>
      <xdr:rowOff>142876</xdr:rowOff>
    </xdr:to>
    <xdr:sp macro="Hide_ZERO_rows" textlink="">
      <xdr:nvSpPr>
        <xdr:cNvPr id="53" name="AutoShape 4">
          <a:extLst>
            <a:ext uri="{FF2B5EF4-FFF2-40B4-BE49-F238E27FC236}">
              <a16:creationId xmlns:a16="http://schemas.microsoft.com/office/drawing/2014/main" id="{99329B8B-54C6-4501-A38E-7C645D938D7F}"/>
            </a:ext>
          </a:extLst>
        </xdr:cNvPr>
        <xdr:cNvSpPr>
          <a:spLocks noChangeArrowheads="1"/>
        </xdr:cNvSpPr>
      </xdr:nvSpPr>
      <xdr:spPr bwMode="auto">
        <a:xfrm>
          <a:off x="111124" y="47625"/>
          <a:ext cx="1461841" cy="257176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111124</xdr:colOff>
      <xdr:row>1</xdr:row>
      <xdr:rowOff>47625</xdr:rowOff>
    </xdr:from>
    <xdr:to>
      <xdr:col>2</xdr:col>
      <xdr:colOff>725240</xdr:colOff>
      <xdr:row>2</xdr:row>
      <xdr:rowOff>142876</xdr:rowOff>
    </xdr:to>
    <xdr:sp macro="Hide_ZERO_rows" textlink="">
      <xdr:nvSpPr>
        <xdr:cNvPr id="54" name="AutoShape 4">
          <a:extLst>
            <a:ext uri="{FF2B5EF4-FFF2-40B4-BE49-F238E27FC236}">
              <a16:creationId xmlns:a16="http://schemas.microsoft.com/office/drawing/2014/main" id="{A76AACE7-8694-4E0B-948E-651882826835}"/>
            </a:ext>
          </a:extLst>
        </xdr:cNvPr>
        <xdr:cNvSpPr>
          <a:spLocks noChangeArrowheads="1"/>
        </xdr:cNvSpPr>
      </xdr:nvSpPr>
      <xdr:spPr bwMode="auto">
        <a:xfrm>
          <a:off x="111124" y="47625"/>
          <a:ext cx="1461841" cy="257176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111124</xdr:colOff>
      <xdr:row>1</xdr:row>
      <xdr:rowOff>47625</xdr:rowOff>
    </xdr:from>
    <xdr:to>
      <xdr:col>2</xdr:col>
      <xdr:colOff>725240</xdr:colOff>
      <xdr:row>2</xdr:row>
      <xdr:rowOff>142876</xdr:rowOff>
    </xdr:to>
    <xdr:sp macro="Hide_ZERO_rows" textlink="">
      <xdr:nvSpPr>
        <xdr:cNvPr id="55" name="AutoShape 4">
          <a:extLst>
            <a:ext uri="{FF2B5EF4-FFF2-40B4-BE49-F238E27FC236}">
              <a16:creationId xmlns:a16="http://schemas.microsoft.com/office/drawing/2014/main" id="{F846F7CE-5BF8-4211-9DDA-66330C43EBA0}"/>
            </a:ext>
          </a:extLst>
        </xdr:cNvPr>
        <xdr:cNvSpPr>
          <a:spLocks noChangeArrowheads="1"/>
        </xdr:cNvSpPr>
      </xdr:nvSpPr>
      <xdr:spPr bwMode="auto">
        <a:xfrm>
          <a:off x="111124" y="47625"/>
          <a:ext cx="1461841" cy="257176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123824</xdr:colOff>
      <xdr:row>1</xdr:row>
      <xdr:rowOff>47625</xdr:rowOff>
    </xdr:from>
    <xdr:to>
      <xdr:col>2</xdr:col>
      <xdr:colOff>723900</xdr:colOff>
      <xdr:row>2</xdr:row>
      <xdr:rowOff>142876</xdr:rowOff>
    </xdr:to>
    <xdr:sp macro="Hide_ZERO_rows" textlink="">
      <xdr:nvSpPr>
        <xdr:cNvPr id="56" name="AutoShape 4">
          <a:extLst>
            <a:ext uri="{FF2B5EF4-FFF2-40B4-BE49-F238E27FC236}">
              <a16:creationId xmlns:a16="http://schemas.microsoft.com/office/drawing/2014/main" id="{7159B597-31BE-41DE-9F9C-6AA361399239}"/>
            </a:ext>
          </a:extLst>
        </xdr:cNvPr>
        <xdr:cNvSpPr>
          <a:spLocks noChangeArrowheads="1"/>
        </xdr:cNvSpPr>
      </xdr:nvSpPr>
      <xdr:spPr bwMode="auto">
        <a:xfrm>
          <a:off x="123824" y="47625"/>
          <a:ext cx="1447801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123824</xdr:colOff>
      <xdr:row>1</xdr:row>
      <xdr:rowOff>47625</xdr:rowOff>
    </xdr:from>
    <xdr:to>
      <xdr:col>2</xdr:col>
      <xdr:colOff>723900</xdr:colOff>
      <xdr:row>2</xdr:row>
      <xdr:rowOff>142876</xdr:rowOff>
    </xdr:to>
    <xdr:sp macro="Hide_ZERO_rows" textlink="">
      <xdr:nvSpPr>
        <xdr:cNvPr id="57" name="AutoShape 4">
          <a:extLst>
            <a:ext uri="{FF2B5EF4-FFF2-40B4-BE49-F238E27FC236}">
              <a16:creationId xmlns:a16="http://schemas.microsoft.com/office/drawing/2014/main" id="{C9228CAE-038D-4298-9186-3265AEACF1FD}"/>
            </a:ext>
          </a:extLst>
        </xdr:cNvPr>
        <xdr:cNvSpPr>
          <a:spLocks noChangeArrowheads="1"/>
        </xdr:cNvSpPr>
      </xdr:nvSpPr>
      <xdr:spPr bwMode="auto">
        <a:xfrm>
          <a:off x="123824" y="47625"/>
          <a:ext cx="1447801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123824</xdr:colOff>
      <xdr:row>1</xdr:row>
      <xdr:rowOff>47625</xdr:rowOff>
    </xdr:from>
    <xdr:to>
      <xdr:col>2</xdr:col>
      <xdr:colOff>723900</xdr:colOff>
      <xdr:row>2</xdr:row>
      <xdr:rowOff>142876</xdr:rowOff>
    </xdr:to>
    <xdr:sp macro="Hide_ZERO_rows" textlink="">
      <xdr:nvSpPr>
        <xdr:cNvPr id="58" name="AutoShape 4">
          <a:extLst>
            <a:ext uri="{FF2B5EF4-FFF2-40B4-BE49-F238E27FC236}">
              <a16:creationId xmlns:a16="http://schemas.microsoft.com/office/drawing/2014/main" id="{3B6605CF-3D13-44CB-BC8B-17B78C7C11C1}"/>
            </a:ext>
          </a:extLst>
        </xdr:cNvPr>
        <xdr:cNvSpPr>
          <a:spLocks noChangeArrowheads="1"/>
        </xdr:cNvSpPr>
      </xdr:nvSpPr>
      <xdr:spPr bwMode="auto">
        <a:xfrm>
          <a:off x="123824" y="47625"/>
          <a:ext cx="1447801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123824</xdr:colOff>
      <xdr:row>1</xdr:row>
      <xdr:rowOff>47625</xdr:rowOff>
    </xdr:from>
    <xdr:to>
      <xdr:col>2</xdr:col>
      <xdr:colOff>723900</xdr:colOff>
      <xdr:row>2</xdr:row>
      <xdr:rowOff>142876</xdr:rowOff>
    </xdr:to>
    <xdr:sp macro="Hide_ZERO_rows" textlink="">
      <xdr:nvSpPr>
        <xdr:cNvPr id="59" name="AutoShape 4">
          <a:extLst>
            <a:ext uri="{FF2B5EF4-FFF2-40B4-BE49-F238E27FC236}">
              <a16:creationId xmlns:a16="http://schemas.microsoft.com/office/drawing/2014/main" id="{53411259-7CD1-47AF-8D9B-B2D51D645187}"/>
            </a:ext>
          </a:extLst>
        </xdr:cNvPr>
        <xdr:cNvSpPr>
          <a:spLocks noChangeArrowheads="1"/>
        </xdr:cNvSpPr>
      </xdr:nvSpPr>
      <xdr:spPr bwMode="auto">
        <a:xfrm>
          <a:off x="123824" y="47625"/>
          <a:ext cx="1447801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123824</xdr:colOff>
      <xdr:row>1</xdr:row>
      <xdr:rowOff>47625</xdr:rowOff>
    </xdr:from>
    <xdr:to>
      <xdr:col>2</xdr:col>
      <xdr:colOff>723900</xdr:colOff>
      <xdr:row>2</xdr:row>
      <xdr:rowOff>142876</xdr:rowOff>
    </xdr:to>
    <xdr:sp macro="Hide_ZERO_rows" textlink="">
      <xdr:nvSpPr>
        <xdr:cNvPr id="60" name="AutoShape 4">
          <a:extLst>
            <a:ext uri="{FF2B5EF4-FFF2-40B4-BE49-F238E27FC236}">
              <a16:creationId xmlns:a16="http://schemas.microsoft.com/office/drawing/2014/main" id="{D92AE690-1F1A-4EBF-BD3F-AAFD09B7457F}"/>
            </a:ext>
          </a:extLst>
        </xdr:cNvPr>
        <xdr:cNvSpPr>
          <a:spLocks noChangeArrowheads="1"/>
        </xdr:cNvSpPr>
      </xdr:nvSpPr>
      <xdr:spPr bwMode="auto">
        <a:xfrm>
          <a:off x="123824" y="47625"/>
          <a:ext cx="1447801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123824</xdr:colOff>
      <xdr:row>1</xdr:row>
      <xdr:rowOff>47625</xdr:rowOff>
    </xdr:from>
    <xdr:to>
      <xdr:col>2</xdr:col>
      <xdr:colOff>723900</xdr:colOff>
      <xdr:row>2</xdr:row>
      <xdr:rowOff>142876</xdr:rowOff>
    </xdr:to>
    <xdr:sp macro="Hide_ZERO_rows" textlink="">
      <xdr:nvSpPr>
        <xdr:cNvPr id="61" name="AutoShape 4">
          <a:extLst>
            <a:ext uri="{FF2B5EF4-FFF2-40B4-BE49-F238E27FC236}">
              <a16:creationId xmlns:a16="http://schemas.microsoft.com/office/drawing/2014/main" id="{DCCB11E1-3E9E-41FB-BD5D-06491F770DFE}"/>
            </a:ext>
          </a:extLst>
        </xdr:cNvPr>
        <xdr:cNvSpPr>
          <a:spLocks noChangeArrowheads="1"/>
        </xdr:cNvSpPr>
      </xdr:nvSpPr>
      <xdr:spPr bwMode="auto">
        <a:xfrm>
          <a:off x="123824" y="47625"/>
          <a:ext cx="1447801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123824</xdr:colOff>
      <xdr:row>1</xdr:row>
      <xdr:rowOff>47625</xdr:rowOff>
    </xdr:from>
    <xdr:to>
      <xdr:col>2</xdr:col>
      <xdr:colOff>723900</xdr:colOff>
      <xdr:row>2</xdr:row>
      <xdr:rowOff>142876</xdr:rowOff>
    </xdr:to>
    <xdr:sp macro="Hide_ZERO_rows" textlink="">
      <xdr:nvSpPr>
        <xdr:cNvPr id="62" name="AutoShape 4">
          <a:extLst>
            <a:ext uri="{FF2B5EF4-FFF2-40B4-BE49-F238E27FC236}">
              <a16:creationId xmlns:a16="http://schemas.microsoft.com/office/drawing/2014/main" id="{77104D81-F364-4BB7-B6B0-9C6AD66BECF5}"/>
            </a:ext>
          </a:extLst>
        </xdr:cNvPr>
        <xdr:cNvSpPr>
          <a:spLocks noChangeArrowheads="1"/>
        </xdr:cNvSpPr>
      </xdr:nvSpPr>
      <xdr:spPr bwMode="auto">
        <a:xfrm>
          <a:off x="123824" y="47625"/>
          <a:ext cx="1447801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123824</xdr:colOff>
      <xdr:row>1</xdr:row>
      <xdr:rowOff>47625</xdr:rowOff>
    </xdr:from>
    <xdr:to>
      <xdr:col>2</xdr:col>
      <xdr:colOff>723900</xdr:colOff>
      <xdr:row>2</xdr:row>
      <xdr:rowOff>142876</xdr:rowOff>
    </xdr:to>
    <xdr:sp macro="Hide_ZERO_rows" textlink="">
      <xdr:nvSpPr>
        <xdr:cNvPr id="63" name="AutoShape 4">
          <a:extLst>
            <a:ext uri="{FF2B5EF4-FFF2-40B4-BE49-F238E27FC236}">
              <a16:creationId xmlns:a16="http://schemas.microsoft.com/office/drawing/2014/main" id="{2DFB0B9F-0E85-4FFD-AB71-22B9B9B8F977}"/>
            </a:ext>
          </a:extLst>
        </xdr:cNvPr>
        <xdr:cNvSpPr>
          <a:spLocks noChangeArrowheads="1"/>
        </xdr:cNvSpPr>
      </xdr:nvSpPr>
      <xdr:spPr bwMode="auto">
        <a:xfrm>
          <a:off x="123824" y="47625"/>
          <a:ext cx="1447801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123824</xdr:colOff>
      <xdr:row>1</xdr:row>
      <xdr:rowOff>47625</xdr:rowOff>
    </xdr:from>
    <xdr:to>
      <xdr:col>2</xdr:col>
      <xdr:colOff>723900</xdr:colOff>
      <xdr:row>2</xdr:row>
      <xdr:rowOff>142876</xdr:rowOff>
    </xdr:to>
    <xdr:sp macro="Hide_ZERO_rows" textlink="">
      <xdr:nvSpPr>
        <xdr:cNvPr id="64" name="AutoShape 4">
          <a:extLst>
            <a:ext uri="{FF2B5EF4-FFF2-40B4-BE49-F238E27FC236}">
              <a16:creationId xmlns:a16="http://schemas.microsoft.com/office/drawing/2014/main" id="{02BE5265-F443-4D9C-9587-2EAA032BBBCA}"/>
            </a:ext>
          </a:extLst>
        </xdr:cNvPr>
        <xdr:cNvSpPr>
          <a:spLocks noChangeArrowheads="1"/>
        </xdr:cNvSpPr>
      </xdr:nvSpPr>
      <xdr:spPr bwMode="auto">
        <a:xfrm>
          <a:off x="123824" y="47625"/>
          <a:ext cx="1447801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123824</xdr:colOff>
      <xdr:row>1</xdr:row>
      <xdr:rowOff>47625</xdr:rowOff>
    </xdr:from>
    <xdr:to>
      <xdr:col>2</xdr:col>
      <xdr:colOff>723900</xdr:colOff>
      <xdr:row>2</xdr:row>
      <xdr:rowOff>142876</xdr:rowOff>
    </xdr:to>
    <xdr:sp macro="Hide_ZERO_rows" textlink="">
      <xdr:nvSpPr>
        <xdr:cNvPr id="65" name="AutoShape 4">
          <a:extLst>
            <a:ext uri="{FF2B5EF4-FFF2-40B4-BE49-F238E27FC236}">
              <a16:creationId xmlns:a16="http://schemas.microsoft.com/office/drawing/2014/main" id="{82F9A3E0-5AEA-478D-B4D0-73E830F77D2F}"/>
            </a:ext>
          </a:extLst>
        </xdr:cNvPr>
        <xdr:cNvSpPr>
          <a:spLocks noChangeArrowheads="1"/>
        </xdr:cNvSpPr>
      </xdr:nvSpPr>
      <xdr:spPr bwMode="auto">
        <a:xfrm>
          <a:off x="123824" y="47625"/>
          <a:ext cx="1447801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123824</xdr:colOff>
      <xdr:row>1</xdr:row>
      <xdr:rowOff>47625</xdr:rowOff>
    </xdr:from>
    <xdr:to>
      <xdr:col>2</xdr:col>
      <xdr:colOff>723900</xdr:colOff>
      <xdr:row>2</xdr:row>
      <xdr:rowOff>142876</xdr:rowOff>
    </xdr:to>
    <xdr:sp macro="Hide_ZERO_rows" textlink="">
      <xdr:nvSpPr>
        <xdr:cNvPr id="66" name="AutoShape 4">
          <a:extLst>
            <a:ext uri="{FF2B5EF4-FFF2-40B4-BE49-F238E27FC236}">
              <a16:creationId xmlns:a16="http://schemas.microsoft.com/office/drawing/2014/main" id="{937526A2-6F04-4919-8243-2F13C174633F}"/>
            </a:ext>
          </a:extLst>
        </xdr:cNvPr>
        <xdr:cNvSpPr>
          <a:spLocks noChangeArrowheads="1"/>
        </xdr:cNvSpPr>
      </xdr:nvSpPr>
      <xdr:spPr bwMode="auto">
        <a:xfrm>
          <a:off x="123824" y="47625"/>
          <a:ext cx="1447801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123824</xdr:colOff>
      <xdr:row>1</xdr:row>
      <xdr:rowOff>47625</xdr:rowOff>
    </xdr:from>
    <xdr:to>
      <xdr:col>2</xdr:col>
      <xdr:colOff>723900</xdr:colOff>
      <xdr:row>2</xdr:row>
      <xdr:rowOff>142876</xdr:rowOff>
    </xdr:to>
    <xdr:sp macro="Hide_ZERO_rows" textlink="">
      <xdr:nvSpPr>
        <xdr:cNvPr id="67" name="AutoShape 4">
          <a:extLst>
            <a:ext uri="{FF2B5EF4-FFF2-40B4-BE49-F238E27FC236}">
              <a16:creationId xmlns:a16="http://schemas.microsoft.com/office/drawing/2014/main" id="{AF86AD51-AB2F-42CD-86E8-23B9C22F3493}"/>
            </a:ext>
          </a:extLst>
        </xdr:cNvPr>
        <xdr:cNvSpPr>
          <a:spLocks noChangeArrowheads="1"/>
        </xdr:cNvSpPr>
      </xdr:nvSpPr>
      <xdr:spPr bwMode="auto">
        <a:xfrm>
          <a:off x="123824" y="47625"/>
          <a:ext cx="1447801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123824</xdr:colOff>
      <xdr:row>1</xdr:row>
      <xdr:rowOff>47625</xdr:rowOff>
    </xdr:from>
    <xdr:to>
      <xdr:col>2</xdr:col>
      <xdr:colOff>723900</xdr:colOff>
      <xdr:row>2</xdr:row>
      <xdr:rowOff>142876</xdr:rowOff>
    </xdr:to>
    <xdr:sp macro="Hide_ZERO_rows" textlink="">
      <xdr:nvSpPr>
        <xdr:cNvPr id="68" name="AutoShape 4">
          <a:extLst>
            <a:ext uri="{FF2B5EF4-FFF2-40B4-BE49-F238E27FC236}">
              <a16:creationId xmlns:a16="http://schemas.microsoft.com/office/drawing/2014/main" id="{24F9A866-2008-4F13-A369-901C956D7E21}"/>
            </a:ext>
          </a:extLst>
        </xdr:cNvPr>
        <xdr:cNvSpPr>
          <a:spLocks noChangeArrowheads="1"/>
        </xdr:cNvSpPr>
      </xdr:nvSpPr>
      <xdr:spPr bwMode="auto">
        <a:xfrm>
          <a:off x="123824" y="47625"/>
          <a:ext cx="1447801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123824</xdr:colOff>
      <xdr:row>1</xdr:row>
      <xdr:rowOff>47625</xdr:rowOff>
    </xdr:from>
    <xdr:to>
      <xdr:col>2</xdr:col>
      <xdr:colOff>723900</xdr:colOff>
      <xdr:row>2</xdr:row>
      <xdr:rowOff>142876</xdr:rowOff>
    </xdr:to>
    <xdr:sp macro="Hide_ZERO_rows" textlink="">
      <xdr:nvSpPr>
        <xdr:cNvPr id="69" name="AutoShape 4">
          <a:extLst>
            <a:ext uri="{FF2B5EF4-FFF2-40B4-BE49-F238E27FC236}">
              <a16:creationId xmlns:a16="http://schemas.microsoft.com/office/drawing/2014/main" id="{6BE87C24-79BC-4144-9F1C-67B42E0624CF}"/>
            </a:ext>
          </a:extLst>
        </xdr:cNvPr>
        <xdr:cNvSpPr>
          <a:spLocks noChangeArrowheads="1"/>
        </xdr:cNvSpPr>
      </xdr:nvSpPr>
      <xdr:spPr bwMode="auto">
        <a:xfrm>
          <a:off x="123824" y="47625"/>
          <a:ext cx="1447801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140334</xdr:colOff>
      <xdr:row>1</xdr:row>
      <xdr:rowOff>47625</xdr:rowOff>
    </xdr:from>
    <xdr:to>
      <xdr:col>2</xdr:col>
      <xdr:colOff>726288</xdr:colOff>
      <xdr:row>2</xdr:row>
      <xdr:rowOff>142876</xdr:rowOff>
    </xdr:to>
    <xdr:sp macro="Hide_ZERO_rows" textlink="">
      <xdr:nvSpPr>
        <xdr:cNvPr id="70" name="AutoShape 4">
          <a:extLst>
            <a:ext uri="{FF2B5EF4-FFF2-40B4-BE49-F238E27FC236}">
              <a16:creationId xmlns:a16="http://schemas.microsoft.com/office/drawing/2014/main" id="{8A81CBA7-3F60-46FA-A252-4BA34E81BD20}"/>
            </a:ext>
          </a:extLst>
        </xdr:cNvPr>
        <xdr:cNvSpPr>
          <a:spLocks noChangeArrowheads="1"/>
        </xdr:cNvSpPr>
      </xdr:nvSpPr>
      <xdr:spPr bwMode="auto">
        <a:xfrm>
          <a:off x="140334" y="47625"/>
          <a:ext cx="1433679" cy="257176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142239</xdr:colOff>
      <xdr:row>1</xdr:row>
      <xdr:rowOff>47625</xdr:rowOff>
    </xdr:from>
    <xdr:to>
      <xdr:col>2</xdr:col>
      <xdr:colOff>730346</xdr:colOff>
      <xdr:row>2</xdr:row>
      <xdr:rowOff>142876</xdr:rowOff>
    </xdr:to>
    <xdr:sp macro="Hide_ZERO_rows" textlink="">
      <xdr:nvSpPr>
        <xdr:cNvPr id="71" name="AutoShape 4">
          <a:extLst>
            <a:ext uri="{FF2B5EF4-FFF2-40B4-BE49-F238E27FC236}">
              <a16:creationId xmlns:a16="http://schemas.microsoft.com/office/drawing/2014/main" id="{D7013B2F-84B2-427C-95FE-F9F2B3A369FC}"/>
            </a:ext>
          </a:extLst>
        </xdr:cNvPr>
        <xdr:cNvSpPr>
          <a:spLocks noChangeArrowheads="1"/>
        </xdr:cNvSpPr>
      </xdr:nvSpPr>
      <xdr:spPr bwMode="auto">
        <a:xfrm>
          <a:off x="142239" y="47625"/>
          <a:ext cx="1435832" cy="257176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111124</xdr:colOff>
      <xdr:row>1</xdr:row>
      <xdr:rowOff>47625</xdr:rowOff>
    </xdr:from>
    <xdr:to>
      <xdr:col>2</xdr:col>
      <xdr:colOff>725240</xdr:colOff>
      <xdr:row>2</xdr:row>
      <xdr:rowOff>142876</xdr:rowOff>
    </xdr:to>
    <xdr:sp macro="Hide_ZERO_rows" textlink="">
      <xdr:nvSpPr>
        <xdr:cNvPr id="72" name="AutoShape 4">
          <a:extLst>
            <a:ext uri="{FF2B5EF4-FFF2-40B4-BE49-F238E27FC236}">
              <a16:creationId xmlns:a16="http://schemas.microsoft.com/office/drawing/2014/main" id="{4F0BEC7E-0E7E-4724-97A3-9521B00B9999}"/>
            </a:ext>
          </a:extLst>
        </xdr:cNvPr>
        <xdr:cNvSpPr>
          <a:spLocks noChangeArrowheads="1"/>
        </xdr:cNvSpPr>
      </xdr:nvSpPr>
      <xdr:spPr bwMode="auto">
        <a:xfrm>
          <a:off x="111124" y="47625"/>
          <a:ext cx="1461841" cy="257176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111124</xdr:colOff>
      <xdr:row>1</xdr:row>
      <xdr:rowOff>47625</xdr:rowOff>
    </xdr:from>
    <xdr:to>
      <xdr:col>2</xdr:col>
      <xdr:colOff>725240</xdr:colOff>
      <xdr:row>2</xdr:row>
      <xdr:rowOff>142876</xdr:rowOff>
    </xdr:to>
    <xdr:sp macro="Hide_ZERO_rows" textlink="">
      <xdr:nvSpPr>
        <xdr:cNvPr id="73" name="AutoShape 4">
          <a:extLst>
            <a:ext uri="{FF2B5EF4-FFF2-40B4-BE49-F238E27FC236}">
              <a16:creationId xmlns:a16="http://schemas.microsoft.com/office/drawing/2014/main" id="{277CB360-923B-41C9-81AE-49225BB4B9E2}"/>
            </a:ext>
          </a:extLst>
        </xdr:cNvPr>
        <xdr:cNvSpPr>
          <a:spLocks noChangeArrowheads="1"/>
        </xdr:cNvSpPr>
      </xdr:nvSpPr>
      <xdr:spPr bwMode="auto">
        <a:xfrm>
          <a:off x="111124" y="47625"/>
          <a:ext cx="1461841" cy="257176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111124</xdr:colOff>
      <xdr:row>1</xdr:row>
      <xdr:rowOff>47625</xdr:rowOff>
    </xdr:from>
    <xdr:to>
      <xdr:col>2</xdr:col>
      <xdr:colOff>725240</xdr:colOff>
      <xdr:row>2</xdr:row>
      <xdr:rowOff>142876</xdr:rowOff>
    </xdr:to>
    <xdr:sp macro="Hide_ZERO_rows" textlink="">
      <xdr:nvSpPr>
        <xdr:cNvPr id="74" name="AutoShape 4">
          <a:extLst>
            <a:ext uri="{FF2B5EF4-FFF2-40B4-BE49-F238E27FC236}">
              <a16:creationId xmlns:a16="http://schemas.microsoft.com/office/drawing/2014/main" id="{93D0097C-C5A8-4EED-90A5-2CA49566B13D}"/>
            </a:ext>
          </a:extLst>
        </xdr:cNvPr>
        <xdr:cNvSpPr>
          <a:spLocks noChangeArrowheads="1"/>
        </xdr:cNvSpPr>
      </xdr:nvSpPr>
      <xdr:spPr bwMode="auto">
        <a:xfrm>
          <a:off x="111124" y="47625"/>
          <a:ext cx="1461841" cy="257176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111124</xdr:colOff>
      <xdr:row>1</xdr:row>
      <xdr:rowOff>47625</xdr:rowOff>
    </xdr:from>
    <xdr:to>
      <xdr:col>2</xdr:col>
      <xdr:colOff>725240</xdr:colOff>
      <xdr:row>2</xdr:row>
      <xdr:rowOff>142876</xdr:rowOff>
    </xdr:to>
    <xdr:sp macro="Hide_ZERO_rows" textlink="">
      <xdr:nvSpPr>
        <xdr:cNvPr id="75" name="AutoShape 4">
          <a:extLst>
            <a:ext uri="{FF2B5EF4-FFF2-40B4-BE49-F238E27FC236}">
              <a16:creationId xmlns:a16="http://schemas.microsoft.com/office/drawing/2014/main" id="{1B6D7999-AF95-49E3-AC1D-1F2EFA1AFC87}"/>
            </a:ext>
          </a:extLst>
        </xdr:cNvPr>
        <xdr:cNvSpPr>
          <a:spLocks noChangeArrowheads="1"/>
        </xdr:cNvSpPr>
      </xdr:nvSpPr>
      <xdr:spPr bwMode="auto">
        <a:xfrm>
          <a:off x="111124" y="47625"/>
          <a:ext cx="1461841" cy="257176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111124</xdr:colOff>
      <xdr:row>1</xdr:row>
      <xdr:rowOff>47625</xdr:rowOff>
    </xdr:from>
    <xdr:to>
      <xdr:col>2</xdr:col>
      <xdr:colOff>725240</xdr:colOff>
      <xdr:row>2</xdr:row>
      <xdr:rowOff>142876</xdr:rowOff>
    </xdr:to>
    <xdr:sp macro="Hide_ZERO_rows" textlink="">
      <xdr:nvSpPr>
        <xdr:cNvPr id="76" name="AutoShape 4">
          <a:extLst>
            <a:ext uri="{FF2B5EF4-FFF2-40B4-BE49-F238E27FC236}">
              <a16:creationId xmlns:a16="http://schemas.microsoft.com/office/drawing/2014/main" id="{FD7D7CBC-C4D4-42C2-B524-12AF9F0E8C92}"/>
            </a:ext>
          </a:extLst>
        </xdr:cNvPr>
        <xdr:cNvSpPr>
          <a:spLocks noChangeArrowheads="1"/>
        </xdr:cNvSpPr>
      </xdr:nvSpPr>
      <xdr:spPr bwMode="auto">
        <a:xfrm>
          <a:off x="111124" y="47625"/>
          <a:ext cx="1461841" cy="257176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111124</xdr:colOff>
      <xdr:row>1</xdr:row>
      <xdr:rowOff>47625</xdr:rowOff>
    </xdr:from>
    <xdr:to>
      <xdr:col>2</xdr:col>
      <xdr:colOff>725240</xdr:colOff>
      <xdr:row>2</xdr:row>
      <xdr:rowOff>142876</xdr:rowOff>
    </xdr:to>
    <xdr:sp macro="Hide_ZERO_rows" textlink="">
      <xdr:nvSpPr>
        <xdr:cNvPr id="77" name="AutoShape 4">
          <a:extLst>
            <a:ext uri="{FF2B5EF4-FFF2-40B4-BE49-F238E27FC236}">
              <a16:creationId xmlns:a16="http://schemas.microsoft.com/office/drawing/2014/main" id="{FD958641-8042-432D-8340-73967CCBA92F}"/>
            </a:ext>
          </a:extLst>
        </xdr:cNvPr>
        <xdr:cNvSpPr>
          <a:spLocks noChangeArrowheads="1"/>
        </xdr:cNvSpPr>
      </xdr:nvSpPr>
      <xdr:spPr bwMode="auto">
        <a:xfrm>
          <a:off x="111124" y="47625"/>
          <a:ext cx="1461841" cy="257176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111124</xdr:colOff>
      <xdr:row>1</xdr:row>
      <xdr:rowOff>47625</xdr:rowOff>
    </xdr:from>
    <xdr:to>
      <xdr:col>2</xdr:col>
      <xdr:colOff>725240</xdr:colOff>
      <xdr:row>2</xdr:row>
      <xdr:rowOff>142876</xdr:rowOff>
    </xdr:to>
    <xdr:sp macro="Hide_ZERO_rows" textlink="">
      <xdr:nvSpPr>
        <xdr:cNvPr id="78" name="AutoShape 4">
          <a:extLst>
            <a:ext uri="{FF2B5EF4-FFF2-40B4-BE49-F238E27FC236}">
              <a16:creationId xmlns:a16="http://schemas.microsoft.com/office/drawing/2014/main" id="{D48AC74C-C33B-4ADC-9528-61021C34FEB2}"/>
            </a:ext>
          </a:extLst>
        </xdr:cNvPr>
        <xdr:cNvSpPr>
          <a:spLocks noChangeArrowheads="1"/>
        </xdr:cNvSpPr>
      </xdr:nvSpPr>
      <xdr:spPr bwMode="auto">
        <a:xfrm>
          <a:off x="111124" y="47625"/>
          <a:ext cx="1461841" cy="257176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111124</xdr:colOff>
      <xdr:row>1</xdr:row>
      <xdr:rowOff>47625</xdr:rowOff>
    </xdr:from>
    <xdr:to>
      <xdr:col>2</xdr:col>
      <xdr:colOff>725240</xdr:colOff>
      <xdr:row>2</xdr:row>
      <xdr:rowOff>142876</xdr:rowOff>
    </xdr:to>
    <xdr:sp macro="Hide_ZERO_rows" textlink="">
      <xdr:nvSpPr>
        <xdr:cNvPr id="79" name="AutoShape 4">
          <a:extLst>
            <a:ext uri="{FF2B5EF4-FFF2-40B4-BE49-F238E27FC236}">
              <a16:creationId xmlns:a16="http://schemas.microsoft.com/office/drawing/2014/main" id="{068E4A8A-6A41-44FA-88C5-3DE115612AE2}"/>
            </a:ext>
          </a:extLst>
        </xdr:cNvPr>
        <xdr:cNvSpPr>
          <a:spLocks noChangeArrowheads="1"/>
        </xdr:cNvSpPr>
      </xdr:nvSpPr>
      <xdr:spPr bwMode="auto">
        <a:xfrm>
          <a:off x="111124" y="47625"/>
          <a:ext cx="1461841" cy="257176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111124</xdr:colOff>
      <xdr:row>1</xdr:row>
      <xdr:rowOff>47625</xdr:rowOff>
    </xdr:from>
    <xdr:to>
      <xdr:col>2</xdr:col>
      <xdr:colOff>725240</xdr:colOff>
      <xdr:row>2</xdr:row>
      <xdr:rowOff>142876</xdr:rowOff>
    </xdr:to>
    <xdr:sp macro="Hide_ZERO_rows" textlink="">
      <xdr:nvSpPr>
        <xdr:cNvPr id="80" name="AutoShape 4">
          <a:extLst>
            <a:ext uri="{FF2B5EF4-FFF2-40B4-BE49-F238E27FC236}">
              <a16:creationId xmlns:a16="http://schemas.microsoft.com/office/drawing/2014/main" id="{9F828374-E451-426D-A073-59501070928E}"/>
            </a:ext>
          </a:extLst>
        </xdr:cNvPr>
        <xdr:cNvSpPr>
          <a:spLocks noChangeArrowheads="1"/>
        </xdr:cNvSpPr>
      </xdr:nvSpPr>
      <xdr:spPr bwMode="auto">
        <a:xfrm>
          <a:off x="111124" y="47625"/>
          <a:ext cx="1461841" cy="257176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111124</xdr:colOff>
      <xdr:row>1</xdr:row>
      <xdr:rowOff>47625</xdr:rowOff>
    </xdr:from>
    <xdr:to>
      <xdr:col>2</xdr:col>
      <xdr:colOff>725240</xdr:colOff>
      <xdr:row>2</xdr:row>
      <xdr:rowOff>142876</xdr:rowOff>
    </xdr:to>
    <xdr:sp macro="Hide_ZERO_rows" textlink="">
      <xdr:nvSpPr>
        <xdr:cNvPr id="81" name="AutoShape 4">
          <a:extLst>
            <a:ext uri="{FF2B5EF4-FFF2-40B4-BE49-F238E27FC236}">
              <a16:creationId xmlns:a16="http://schemas.microsoft.com/office/drawing/2014/main" id="{5F34750F-5CE7-4BC2-89B2-3A5D9BB934A8}"/>
            </a:ext>
          </a:extLst>
        </xdr:cNvPr>
        <xdr:cNvSpPr>
          <a:spLocks noChangeArrowheads="1"/>
        </xdr:cNvSpPr>
      </xdr:nvSpPr>
      <xdr:spPr bwMode="auto">
        <a:xfrm>
          <a:off x="111124" y="47625"/>
          <a:ext cx="1461841" cy="257176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111124</xdr:colOff>
      <xdr:row>1</xdr:row>
      <xdr:rowOff>47625</xdr:rowOff>
    </xdr:from>
    <xdr:to>
      <xdr:col>2</xdr:col>
      <xdr:colOff>725240</xdr:colOff>
      <xdr:row>2</xdr:row>
      <xdr:rowOff>142876</xdr:rowOff>
    </xdr:to>
    <xdr:sp macro="Hide_ZERO_rows" textlink="">
      <xdr:nvSpPr>
        <xdr:cNvPr id="82" name="AutoShape 4">
          <a:extLst>
            <a:ext uri="{FF2B5EF4-FFF2-40B4-BE49-F238E27FC236}">
              <a16:creationId xmlns:a16="http://schemas.microsoft.com/office/drawing/2014/main" id="{5FCB9824-B529-43C2-89D3-8C670BA23C5E}"/>
            </a:ext>
          </a:extLst>
        </xdr:cNvPr>
        <xdr:cNvSpPr>
          <a:spLocks noChangeArrowheads="1"/>
        </xdr:cNvSpPr>
      </xdr:nvSpPr>
      <xdr:spPr bwMode="auto">
        <a:xfrm>
          <a:off x="111124" y="47625"/>
          <a:ext cx="1461841" cy="257176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111124</xdr:colOff>
      <xdr:row>1</xdr:row>
      <xdr:rowOff>47625</xdr:rowOff>
    </xdr:from>
    <xdr:to>
      <xdr:col>2</xdr:col>
      <xdr:colOff>725240</xdr:colOff>
      <xdr:row>2</xdr:row>
      <xdr:rowOff>142876</xdr:rowOff>
    </xdr:to>
    <xdr:sp macro="Hide_ZERO_rows" textlink="">
      <xdr:nvSpPr>
        <xdr:cNvPr id="83" name="AutoShape 4">
          <a:extLst>
            <a:ext uri="{FF2B5EF4-FFF2-40B4-BE49-F238E27FC236}">
              <a16:creationId xmlns:a16="http://schemas.microsoft.com/office/drawing/2014/main" id="{42A5ABEB-C449-4754-8E1F-5D5DF1610885}"/>
            </a:ext>
          </a:extLst>
        </xdr:cNvPr>
        <xdr:cNvSpPr>
          <a:spLocks noChangeArrowheads="1"/>
        </xdr:cNvSpPr>
      </xdr:nvSpPr>
      <xdr:spPr bwMode="auto">
        <a:xfrm>
          <a:off x="111124" y="47625"/>
          <a:ext cx="1461841" cy="257176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111124</xdr:colOff>
      <xdr:row>1</xdr:row>
      <xdr:rowOff>47625</xdr:rowOff>
    </xdr:from>
    <xdr:to>
      <xdr:col>2</xdr:col>
      <xdr:colOff>725240</xdr:colOff>
      <xdr:row>2</xdr:row>
      <xdr:rowOff>142876</xdr:rowOff>
    </xdr:to>
    <xdr:sp macro="Hide_ZERO_rows" textlink="">
      <xdr:nvSpPr>
        <xdr:cNvPr id="84" name="AutoShape 4">
          <a:extLst>
            <a:ext uri="{FF2B5EF4-FFF2-40B4-BE49-F238E27FC236}">
              <a16:creationId xmlns:a16="http://schemas.microsoft.com/office/drawing/2014/main" id="{FC944917-B9F6-408C-A910-830433F88522}"/>
            </a:ext>
          </a:extLst>
        </xdr:cNvPr>
        <xdr:cNvSpPr>
          <a:spLocks noChangeArrowheads="1"/>
        </xdr:cNvSpPr>
      </xdr:nvSpPr>
      <xdr:spPr bwMode="auto">
        <a:xfrm>
          <a:off x="111124" y="47625"/>
          <a:ext cx="1461841" cy="257176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111124</xdr:colOff>
      <xdr:row>1</xdr:row>
      <xdr:rowOff>47625</xdr:rowOff>
    </xdr:from>
    <xdr:to>
      <xdr:col>2</xdr:col>
      <xdr:colOff>725240</xdr:colOff>
      <xdr:row>2</xdr:row>
      <xdr:rowOff>142876</xdr:rowOff>
    </xdr:to>
    <xdr:sp macro="Hide_ZERO_rows" textlink="">
      <xdr:nvSpPr>
        <xdr:cNvPr id="85" name="AutoShape 4">
          <a:extLst>
            <a:ext uri="{FF2B5EF4-FFF2-40B4-BE49-F238E27FC236}">
              <a16:creationId xmlns:a16="http://schemas.microsoft.com/office/drawing/2014/main" id="{677AE63F-6C34-4548-98B2-9EB192C69ADA}"/>
            </a:ext>
          </a:extLst>
        </xdr:cNvPr>
        <xdr:cNvSpPr>
          <a:spLocks noChangeArrowheads="1"/>
        </xdr:cNvSpPr>
      </xdr:nvSpPr>
      <xdr:spPr bwMode="auto">
        <a:xfrm>
          <a:off x="111124" y="47625"/>
          <a:ext cx="1461841" cy="257176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111124</xdr:colOff>
      <xdr:row>1</xdr:row>
      <xdr:rowOff>47625</xdr:rowOff>
    </xdr:from>
    <xdr:to>
      <xdr:col>2</xdr:col>
      <xdr:colOff>725240</xdr:colOff>
      <xdr:row>2</xdr:row>
      <xdr:rowOff>142876</xdr:rowOff>
    </xdr:to>
    <xdr:sp macro="Hide_ZERO_rows" textlink="">
      <xdr:nvSpPr>
        <xdr:cNvPr id="86" name="AutoShape 4">
          <a:extLst>
            <a:ext uri="{FF2B5EF4-FFF2-40B4-BE49-F238E27FC236}">
              <a16:creationId xmlns:a16="http://schemas.microsoft.com/office/drawing/2014/main" id="{047C3142-49CC-4DE0-BC67-D5483FB36062}"/>
            </a:ext>
          </a:extLst>
        </xdr:cNvPr>
        <xdr:cNvSpPr>
          <a:spLocks noChangeArrowheads="1"/>
        </xdr:cNvSpPr>
      </xdr:nvSpPr>
      <xdr:spPr bwMode="auto">
        <a:xfrm>
          <a:off x="111124" y="47625"/>
          <a:ext cx="1461841" cy="257176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111124</xdr:colOff>
      <xdr:row>1</xdr:row>
      <xdr:rowOff>47625</xdr:rowOff>
    </xdr:from>
    <xdr:to>
      <xdr:col>2</xdr:col>
      <xdr:colOff>725240</xdr:colOff>
      <xdr:row>2</xdr:row>
      <xdr:rowOff>142876</xdr:rowOff>
    </xdr:to>
    <xdr:sp macro="Hide_ZERO_rows" textlink="">
      <xdr:nvSpPr>
        <xdr:cNvPr id="87" name="AutoShape 4">
          <a:extLst>
            <a:ext uri="{FF2B5EF4-FFF2-40B4-BE49-F238E27FC236}">
              <a16:creationId xmlns:a16="http://schemas.microsoft.com/office/drawing/2014/main" id="{FBBE3A6C-E84F-4110-BF3E-9DA0EBB09D97}"/>
            </a:ext>
          </a:extLst>
        </xdr:cNvPr>
        <xdr:cNvSpPr>
          <a:spLocks noChangeArrowheads="1"/>
        </xdr:cNvSpPr>
      </xdr:nvSpPr>
      <xdr:spPr bwMode="auto">
        <a:xfrm>
          <a:off x="111124" y="47625"/>
          <a:ext cx="1461841" cy="257176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111124</xdr:colOff>
      <xdr:row>1</xdr:row>
      <xdr:rowOff>47625</xdr:rowOff>
    </xdr:from>
    <xdr:to>
      <xdr:col>2</xdr:col>
      <xdr:colOff>725240</xdr:colOff>
      <xdr:row>2</xdr:row>
      <xdr:rowOff>142876</xdr:rowOff>
    </xdr:to>
    <xdr:sp macro="Hide_ZERO_rows" textlink="">
      <xdr:nvSpPr>
        <xdr:cNvPr id="88" name="AutoShape 4">
          <a:extLst>
            <a:ext uri="{FF2B5EF4-FFF2-40B4-BE49-F238E27FC236}">
              <a16:creationId xmlns:a16="http://schemas.microsoft.com/office/drawing/2014/main" id="{7B9C344F-00FC-48FD-83E8-D141C733B420}"/>
            </a:ext>
          </a:extLst>
        </xdr:cNvPr>
        <xdr:cNvSpPr>
          <a:spLocks noChangeArrowheads="1"/>
        </xdr:cNvSpPr>
      </xdr:nvSpPr>
      <xdr:spPr bwMode="auto">
        <a:xfrm>
          <a:off x="111124" y="47625"/>
          <a:ext cx="1461841" cy="257176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111124</xdr:colOff>
      <xdr:row>1</xdr:row>
      <xdr:rowOff>47625</xdr:rowOff>
    </xdr:from>
    <xdr:to>
      <xdr:col>2</xdr:col>
      <xdr:colOff>725240</xdr:colOff>
      <xdr:row>2</xdr:row>
      <xdr:rowOff>142876</xdr:rowOff>
    </xdr:to>
    <xdr:sp macro="Hide_ZERO_rows" textlink="">
      <xdr:nvSpPr>
        <xdr:cNvPr id="89" name="AutoShape 4">
          <a:extLst>
            <a:ext uri="{FF2B5EF4-FFF2-40B4-BE49-F238E27FC236}">
              <a16:creationId xmlns:a16="http://schemas.microsoft.com/office/drawing/2014/main" id="{3556223A-710D-4ED0-A354-2C06EB3004A1}"/>
            </a:ext>
          </a:extLst>
        </xdr:cNvPr>
        <xdr:cNvSpPr>
          <a:spLocks noChangeArrowheads="1"/>
        </xdr:cNvSpPr>
      </xdr:nvSpPr>
      <xdr:spPr bwMode="auto">
        <a:xfrm>
          <a:off x="111124" y="47625"/>
          <a:ext cx="1461841" cy="257176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123824</xdr:colOff>
      <xdr:row>1</xdr:row>
      <xdr:rowOff>47625</xdr:rowOff>
    </xdr:from>
    <xdr:to>
      <xdr:col>2</xdr:col>
      <xdr:colOff>723900</xdr:colOff>
      <xdr:row>2</xdr:row>
      <xdr:rowOff>142876</xdr:rowOff>
    </xdr:to>
    <xdr:sp macro="Hide_ZERO_rows" textlink="">
      <xdr:nvSpPr>
        <xdr:cNvPr id="90" name="AutoShape 4">
          <a:extLst>
            <a:ext uri="{FF2B5EF4-FFF2-40B4-BE49-F238E27FC236}">
              <a16:creationId xmlns:a16="http://schemas.microsoft.com/office/drawing/2014/main" id="{DD5EE5CE-9D0C-4DB6-AC42-9DC74BF8C384}"/>
            </a:ext>
          </a:extLst>
        </xdr:cNvPr>
        <xdr:cNvSpPr>
          <a:spLocks noChangeArrowheads="1"/>
        </xdr:cNvSpPr>
      </xdr:nvSpPr>
      <xdr:spPr bwMode="auto">
        <a:xfrm>
          <a:off x="123824" y="47625"/>
          <a:ext cx="1447801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123824</xdr:colOff>
      <xdr:row>1</xdr:row>
      <xdr:rowOff>47625</xdr:rowOff>
    </xdr:from>
    <xdr:to>
      <xdr:col>2</xdr:col>
      <xdr:colOff>723900</xdr:colOff>
      <xdr:row>2</xdr:row>
      <xdr:rowOff>142876</xdr:rowOff>
    </xdr:to>
    <xdr:sp macro="Hide_ZERO_rows" textlink="">
      <xdr:nvSpPr>
        <xdr:cNvPr id="91" name="AutoShape 4">
          <a:extLst>
            <a:ext uri="{FF2B5EF4-FFF2-40B4-BE49-F238E27FC236}">
              <a16:creationId xmlns:a16="http://schemas.microsoft.com/office/drawing/2014/main" id="{83EADEC5-6554-4136-A62C-C6AB29F6D117}"/>
            </a:ext>
          </a:extLst>
        </xdr:cNvPr>
        <xdr:cNvSpPr>
          <a:spLocks noChangeArrowheads="1"/>
        </xdr:cNvSpPr>
      </xdr:nvSpPr>
      <xdr:spPr bwMode="auto">
        <a:xfrm>
          <a:off x="123824" y="47625"/>
          <a:ext cx="1447801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123824</xdr:colOff>
      <xdr:row>1</xdr:row>
      <xdr:rowOff>47625</xdr:rowOff>
    </xdr:from>
    <xdr:to>
      <xdr:col>2</xdr:col>
      <xdr:colOff>723900</xdr:colOff>
      <xdr:row>2</xdr:row>
      <xdr:rowOff>142876</xdr:rowOff>
    </xdr:to>
    <xdr:sp macro="Hide_ZERO_rows" textlink="">
      <xdr:nvSpPr>
        <xdr:cNvPr id="92" name="AutoShape 4">
          <a:extLst>
            <a:ext uri="{FF2B5EF4-FFF2-40B4-BE49-F238E27FC236}">
              <a16:creationId xmlns:a16="http://schemas.microsoft.com/office/drawing/2014/main" id="{A67E07D9-5C17-4875-936B-0FB7272F4A48}"/>
            </a:ext>
          </a:extLst>
        </xdr:cNvPr>
        <xdr:cNvSpPr>
          <a:spLocks noChangeArrowheads="1"/>
        </xdr:cNvSpPr>
      </xdr:nvSpPr>
      <xdr:spPr bwMode="auto">
        <a:xfrm>
          <a:off x="123824" y="47625"/>
          <a:ext cx="1447801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123824</xdr:colOff>
      <xdr:row>1</xdr:row>
      <xdr:rowOff>47625</xdr:rowOff>
    </xdr:from>
    <xdr:to>
      <xdr:col>2</xdr:col>
      <xdr:colOff>723900</xdr:colOff>
      <xdr:row>2</xdr:row>
      <xdr:rowOff>142876</xdr:rowOff>
    </xdr:to>
    <xdr:sp macro="Hide_ZERO_rows" textlink="">
      <xdr:nvSpPr>
        <xdr:cNvPr id="93" name="AutoShape 4">
          <a:extLst>
            <a:ext uri="{FF2B5EF4-FFF2-40B4-BE49-F238E27FC236}">
              <a16:creationId xmlns:a16="http://schemas.microsoft.com/office/drawing/2014/main" id="{D70E44EA-57ED-497E-8EB0-036FD04FF285}"/>
            </a:ext>
          </a:extLst>
        </xdr:cNvPr>
        <xdr:cNvSpPr>
          <a:spLocks noChangeArrowheads="1"/>
        </xdr:cNvSpPr>
      </xdr:nvSpPr>
      <xdr:spPr bwMode="auto">
        <a:xfrm>
          <a:off x="123824" y="47625"/>
          <a:ext cx="1447801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123824</xdr:colOff>
      <xdr:row>1</xdr:row>
      <xdr:rowOff>47625</xdr:rowOff>
    </xdr:from>
    <xdr:to>
      <xdr:col>2</xdr:col>
      <xdr:colOff>723900</xdr:colOff>
      <xdr:row>2</xdr:row>
      <xdr:rowOff>142876</xdr:rowOff>
    </xdr:to>
    <xdr:sp macro="Hide_ZERO_rows" textlink="">
      <xdr:nvSpPr>
        <xdr:cNvPr id="94" name="AutoShape 4">
          <a:extLst>
            <a:ext uri="{FF2B5EF4-FFF2-40B4-BE49-F238E27FC236}">
              <a16:creationId xmlns:a16="http://schemas.microsoft.com/office/drawing/2014/main" id="{0C7201E4-A71B-47D4-9D82-D165052E1D4E}"/>
            </a:ext>
          </a:extLst>
        </xdr:cNvPr>
        <xdr:cNvSpPr>
          <a:spLocks noChangeArrowheads="1"/>
        </xdr:cNvSpPr>
      </xdr:nvSpPr>
      <xdr:spPr bwMode="auto">
        <a:xfrm>
          <a:off x="123824" y="47625"/>
          <a:ext cx="1447801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123824</xdr:colOff>
      <xdr:row>1</xdr:row>
      <xdr:rowOff>47625</xdr:rowOff>
    </xdr:from>
    <xdr:to>
      <xdr:col>2</xdr:col>
      <xdr:colOff>723900</xdr:colOff>
      <xdr:row>2</xdr:row>
      <xdr:rowOff>142876</xdr:rowOff>
    </xdr:to>
    <xdr:sp macro="Hide_ZERO_rows" textlink="">
      <xdr:nvSpPr>
        <xdr:cNvPr id="95" name="AutoShape 4">
          <a:extLst>
            <a:ext uri="{FF2B5EF4-FFF2-40B4-BE49-F238E27FC236}">
              <a16:creationId xmlns:a16="http://schemas.microsoft.com/office/drawing/2014/main" id="{5BEC9A04-7F6A-44FE-8A20-5210F41B9995}"/>
            </a:ext>
          </a:extLst>
        </xdr:cNvPr>
        <xdr:cNvSpPr>
          <a:spLocks noChangeArrowheads="1"/>
        </xdr:cNvSpPr>
      </xdr:nvSpPr>
      <xdr:spPr bwMode="auto">
        <a:xfrm>
          <a:off x="123824" y="47625"/>
          <a:ext cx="1447801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123824</xdr:colOff>
      <xdr:row>1</xdr:row>
      <xdr:rowOff>47625</xdr:rowOff>
    </xdr:from>
    <xdr:to>
      <xdr:col>2</xdr:col>
      <xdr:colOff>723900</xdr:colOff>
      <xdr:row>2</xdr:row>
      <xdr:rowOff>142876</xdr:rowOff>
    </xdr:to>
    <xdr:sp macro="Hide_ZERO_rows" textlink="">
      <xdr:nvSpPr>
        <xdr:cNvPr id="96" name="AutoShape 4">
          <a:extLst>
            <a:ext uri="{FF2B5EF4-FFF2-40B4-BE49-F238E27FC236}">
              <a16:creationId xmlns:a16="http://schemas.microsoft.com/office/drawing/2014/main" id="{87B5BB2D-10D8-432D-AC8E-52C23BCF3194}"/>
            </a:ext>
          </a:extLst>
        </xdr:cNvPr>
        <xdr:cNvSpPr>
          <a:spLocks noChangeArrowheads="1"/>
        </xdr:cNvSpPr>
      </xdr:nvSpPr>
      <xdr:spPr bwMode="auto">
        <a:xfrm>
          <a:off x="123824" y="47625"/>
          <a:ext cx="1447801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123824</xdr:colOff>
      <xdr:row>1</xdr:row>
      <xdr:rowOff>47625</xdr:rowOff>
    </xdr:from>
    <xdr:to>
      <xdr:col>2</xdr:col>
      <xdr:colOff>723900</xdr:colOff>
      <xdr:row>2</xdr:row>
      <xdr:rowOff>142876</xdr:rowOff>
    </xdr:to>
    <xdr:sp macro="Hide_ZERO_rows" textlink="">
      <xdr:nvSpPr>
        <xdr:cNvPr id="97" name="AutoShape 4">
          <a:extLst>
            <a:ext uri="{FF2B5EF4-FFF2-40B4-BE49-F238E27FC236}">
              <a16:creationId xmlns:a16="http://schemas.microsoft.com/office/drawing/2014/main" id="{27C54C92-F991-46D3-90E1-3E940D8C4E1B}"/>
            </a:ext>
          </a:extLst>
        </xdr:cNvPr>
        <xdr:cNvSpPr>
          <a:spLocks noChangeArrowheads="1"/>
        </xdr:cNvSpPr>
      </xdr:nvSpPr>
      <xdr:spPr bwMode="auto">
        <a:xfrm>
          <a:off x="123824" y="47625"/>
          <a:ext cx="1447801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123824</xdr:colOff>
      <xdr:row>1</xdr:row>
      <xdr:rowOff>47625</xdr:rowOff>
    </xdr:from>
    <xdr:to>
      <xdr:col>2</xdr:col>
      <xdr:colOff>723900</xdr:colOff>
      <xdr:row>2</xdr:row>
      <xdr:rowOff>142876</xdr:rowOff>
    </xdr:to>
    <xdr:sp macro="Hide_ZERO_rows" textlink="">
      <xdr:nvSpPr>
        <xdr:cNvPr id="98" name="AutoShape 4">
          <a:extLst>
            <a:ext uri="{FF2B5EF4-FFF2-40B4-BE49-F238E27FC236}">
              <a16:creationId xmlns:a16="http://schemas.microsoft.com/office/drawing/2014/main" id="{0CF940F4-FF3B-4CFA-AEF1-FCAB4D26097A}"/>
            </a:ext>
          </a:extLst>
        </xdr:cNvPr>
        <xdr:cNvSpPr>
          <a:spLocks noChangeArrowheads="1"/>
        </xdr:cNvSpPr>
      </xdr:nvSpPr>
      <xdr:spPr bwMode="auto">
        <a:xfrm>
          <a:off x="123824" y="47625"/>
          <a:ext cx="1447801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123824</xdr:colOff>
      <xdr:row>1</xdr:row>
      <xdr:rowOff>47625</xdr:rowOff>
    </xdr:from>
    <xdr:to>
      <xdr:col>2</xdr:col>
      <xdr:colOff>723900</xdr:colOff>
      <xdr:row>2</xdr:row>
      <xdr:rowOff>142876</xdr:rowOff>
    </xdr:to>
    <xdr:sp macro="Hide_ZERO_rows" textlink="">
      <xdr:nvSpPr>
        <xdr:cNvPr id="99" name="AutoShape 4">
          <a:extLst>
            <a:ext uri="{FF2B5EF4-FFF2-40B4-BE49-F238E27FC236}">
              <a16:creationId xmlns:a16="http://schemas.microsoft.com/office/drawing/2014/main" id="{A4FA1E1A-2515-40B8-A843-31E784219834}"/>
            </a:ext>
          </a:extLst>
        </xdr:cNvPr>
        <xdr:cNvSpPr>
          <a:spLocks noChangeArrowheads="1"/>
        </xdr:cNvSpPr>
      </xdr:nvSpPr>
      <xdr:spPr bwMode="auto">
        <a:xfrm>
          <a:off x="123824" y="47625"/>
          <a:ext cx="1447801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123824</xdr:colOff>
      <xdr:row>1</xdr:row>
      <xdr:rowOff>47625</xdr:rowOff>
    </xdr:from>
    <xdr:to>
      <xdr:col>2</xdr:col>
      <xdr:colOff>723900</xdr:colOff>
      <xdr:row>2</xdr:row>
      <xdr:rowOff>142876</xdr:rowOff>
    </xdr:to>
    <xdr:sp macro="Hide_ZERO_rows" textlink="">
      <xdr:nvSpPr>
        <xdr:cNvPr id="100" name="AutoShape 4">
          <a:extLst>
            <a:ext uri="{FF2B5EF4-FFF2-40B4-BE49-F238E27FC236}">
              <a16:creationId xmlns:a16="http://schemas.microsoft.com/office/drawing/2014/main" id="{51B84D0F-3E91-472E-AC3D-14ED8C0C12EE}"/>
            </a:ext>
          </a:extLst>
        </xdr:cNvPr>
        <xdr:cNvSpPr>
          <a:spLocks noChangeArrowheads="1"/>
        </xdr:cNvSpPr>
      </xdr:nvSpPr>
      <xdr:spPr bwMode="auto">
        <a:xfrm>
          <a:off x="123824" y="47625"/>
          <a:ext cx="1447801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123824</xdr:colOff>
      <xdr:row>1</xdr:row>
      <xdr:rowOff>47625</xdr:rowOff>
    </xdr:from>
    <xdr:to>
      <xdr:col>2</xdr:col>
      <xdr:colOff>723900</xdr:colOff>
      <xdr:row>2</xdr:row>
      <xdr:rowOff>142876</xdr:rowOff>
    </xdr:to>
    <xdr:sp macro="Hide_ZERO_rows" textlink="">
      <xdr:nvSpPr>
        <xdr:cNvPr id="101" name="AutoShape 4">
          <a:extLst>
            <a:ext uri="{FF2B5EF4-FFF2-40B4-BE49-F238E27FC236}">
              <a16:creationId xmlns:a16="http://schemas.microsoft.com/office/drawing/2014/main" id="{582B9944-8719-46C9-9ADC-057F264E3197}"/>
            </a:ext>
          </a:extLst>
        </xdr:cNvPr>
        <xdr:cNvSpPr>
          <a:spLocks noChangeArrowheads="1"/>
        </xdr:cNvSpPr>
      </xdr:nvSpPr>
      <xdr:spPr bwMode="auto">
        <a:xfrm>
          <a:off x="123824" y="47625"/>
          <a:ext cx="1447801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123824</xdr:colOff>
      <xdr:row>1</xdr:row>
      <xdr:rowOff>47625</xdr:rowOff>
    </xdr:from>
    <xdr:to>
      <xdr:col>2</xdr:col>
      <xdr:colOff>723900</xdr:colOff>
      <xdr:row>2</xdr:row>
      <xdr:rowOff>142876</xdr:rowOff>
    </xdr:to>
    <xdr:sp macro="Hide_ZERO_rows" textlink="">
      <xdr:nvSpPr>
        <xdr:cNvPr id="102" name="AutoShape 4">
          <a:extLst>
            <a:ext uri="{FF2B5EF4-FFF2-40B4-BE49-F238E27FC236}">
              <a16:creationId xmlns:a16="http://schemas.microsoft.com/office/drawing/2014/main" id="{469B1C40-930A-45F3-8B6D-F3EEC6303BE7}"/>
            </a:ext>
          </a:extLst>
        </xdr:cNvPr>
        <xdr:cNvSpPr>
          <a:spLocks noChangeArrowheads="1"/>
        </xdr:cNvSpPr>
      </xdr:nvSpPr>
      <xdr:spPr bwMode="auto">
        <a:xfrm>
          <a:off x="123824" y="47625"/>
          <a:ext cx="1447801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123824</xdr:colOff>
      <xdr:row>1</xdr:row>
      <xdr:rowOff>47625</xdr:rowOff>
    </xdr:from>
    <xdr:to>
      <xdr:col>2</xdr:col>
      <xdr:colOff>723900</xdr:colOff>
      <xdr:row>2</xdr:row>
      <xdr:rowOff>142876</xdr:rowOff>
    </xdr:to>
    <xdr:sp macro="Hide_ZERO_rows" textlink="">
      <xdr:nvSpPr>
        <xdr:cNvPr id="103" name="AutoShape 4">
          <a:extLst>
            <a:ext uri="{FF2B5EF4-FFF2-40B4-BE49-F238E27FC236}">
              <a16:creationId xmlns:a16="http://schemas.microsoft.com/office/drawing/2014/main" id="{56DDCEF4-3D4C-4BD9-A332-216829F72517}"/>
            </a:ext>
          </a:extLst>
        </xdr:cNvPr>
        <xdr:cNvSpPr>
          <a:spLocks noChangeArrowheads="1"/>
        </xdr:cNvSpPr>
      </xdr:nvSpPr>
      <xdr:spPr bwMode="auto">
        <a:xfrm>
          <a:off x="123824" y="47625"/>
          <a:ext cx="1447801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123824</xdr:colOff>
      <xdr:row>1</xdr:row>
      <xdr:rowOff>47625</xdr:rowOff>
    </xdr:from>
    <xdr:to>
      <xdr:col>2</xdr:col>
      <xdr:colOff>723900</xdr:colOff>
      <xdr:row>2</xdr:row>
      <xdr:rowOff>142876</xdr:rowOff>
    </xdr:to>
    <xdr:sp macro="Hide_ZERO_rows" textlink="">
      <xdr:nvSpPr>
        <xdr:cNvPr id="104" name="AutoShape 4">
          <a:extLst>
            <a:ext uri="{FF2B5EF4-FFF2-40B4-BE49-F238E27FC236}">
              <a16:creationId xmlns:a16="http://schemas.microsoft.com/office/drawing/2014/main" id="{1E8505BF-B7D9-476C-99F5-732C9D51B117}"/>
            </a:ext>
          </a:extLst>
        </xdr:cNvPr>
        <xdr:cNvSpPr>
          <a:spLocks noChangeArrowheads="1"/>
        </xdr:cNvSpPr>
      </xdr:nvSpPr>
      <xdr:spPr bwMode="auto">
        <a:xfrm>
          <a:off x="123824" y="47625"/>
          <a:ext cx="1447801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123824</xdr:colOff>
      <xdr:row>1</xdr:row>
      <xdr:rowOff>47625</xdr:rowOff>
    </xdr:from>
    <xdr:to>
      <xdr:col>2</xdr:col>
      <xdr:colOff>723900</xdr:colOff>
      <xdr:row>2</xdr:row>
      <xdr:rowOff>142876</xdr:rowOff>
    </xdr:to>
    <xdr:sp macro="Hide_ZERO_rows" textlink="">
      <xdr:nvSpPr>
        <xdr:cNvPr id="105" name="AutoShape 4">
          <a:extLst>
            <a:ext uri="{FF2B5EF4-FFF2-40B4-BE49-F238E27FC236}">
              <a16:creationId xmlns:a16="http://schemas.microsoft.com/office/drawing/2014/main" id="{D3E9BC84-35F6-411F-8510-F15D20C72511}"/>
            </a:ext>
          </a:extLst>
        </xdr:cNvPr>
        <xdr:cNvSpPr>
          <a:spLocks noChangeArrowheads="1"/>
        </xdr:cNvSpPr>
      </xdr:nvSpPr>
      <xdr:spPr bwMode="auto">
        <a:xfrm>
          <a:off x="123824" y="47625"/>
          <a:ext cx="1447801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123824</xdr:colOff>
      <xdr:row>1</xdr:row>
      <xdr:rowOff>47625</xdr:rowOff>
    </xdr:from>
    <xdr:to>
      <xdr:col>2</xdr:col>
      <xdr:colOff>723900</xdr:colOff>
      <xdr:row>2</xdr:row>
      <xdr:rowOff>142876</xdr:rowOff>
    </xdr:to>
    <xdr:sp macro="Hide_ZERO_rows" textlink="">
      <xdr:nvSpPr>
        <xdr:cNvPr id="106" name="AutoShape 4">
          <a:extLst>
            <a:ext uri="{FF2B5EF4-FFF2-40B4-BE49-F238E27FC236}">
              <a16:creationId xmlns:a16="http://schemas.microsoft.com/office/drawing/2014/main" id="{6D164051-BC65-404E-A1FE-6ABDC2AD9D0E}"/>
            </a:ext>
          </a:extLst>
        </xdr:cNvPr>
        <xdr:cNvSpPr>
          <a:spLocks noChangeArrowheads="1"/>
        </xdr:cNvSpPr>
      </xdr:nvSpPr>
      <xdr:spPr bwMode="auto">
        <a:xfrm>
          <a:off x="123824" y="47625"/>
          <a:ext cx="1447801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123824</xdr:colOff>
      <xdr:row>1</xdr:row>
      <xdr:rowOff>47625</xdr:rowOff>
    </xdr:from>
    <xdr:to>
      <xdr:col>2</xdr:col>
      <xdr:colOff>723900</xdr:colOff>
      <xdr:row>2</xdr:row>
      <xdr:rowOff>142876</xdr:rowOff>
    </xdr:to>
    <xdr:sp macro="Hide_ZERO_rows" textlink="">
      <xdr:nvSpPr>
        <xdr:cNvPr id="107" name="AutoShape 4">
          <a:extLst>
            <a:ext uri="{FF2B5EF4-FFF2-40B4-BE49-F238E27FC236}">
              <a16:creationId xmlns:a16="http://schemas.microsoft.com/office/drawing/2014/main" id="{2B8E8DE7-08D1-486A-8297-1F948817B1AD}"/>
            </a:ext>
          </a:extLst>
        </xdr:cNvPr>
        <xdr:cNvSpPr>
          <a:spLocks noChangeArrowheads="1"/>
        </xdr:cNvSpPr>
      </xdr:nvSpPr>
      <xdr:spPr bwMode="auto">
        <a:xfrm>
          <a:off x="123824" y="47625"/>
          <a:ext cx="1447801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123824</xdr:colOff>
      <xdr:row>1</xdr:row>
      <xdr:rowOff>47625</xdr:rowOff>
    </xdr:from>
    <xdr:to>
      <xdr:col>2</xdr:col>
      <xdr:colOff>723900</xdr:colOff>
      <xdr:row>2</xdr:row>
      <xdr:rowOff>142876</xdr:rowOff>
    </xdr:to>
    <xdr:sp macro="Hide_ZERO_rows" textlink="">
      <xdr:nvSpPr>
        <xdr:cNvPr id="108" name="AutoShape 4">
          <a:extLst>
            <a:ext uri="{FF2B5EF4-FFF2-40B4-BE49-F238E27FC236}">
              <a16:creationId xmlns:a16="http://schemas.microsoft.com/office/drawing/2014/main" id="{98E5BA01-DDCD-4B6F-AC27-B21D9712A0B3}"/>
            </a:ext>
          </a:extLst>
        </xdr:cNvPr>
        <xdr:cNvSpPr>
          <a:spLocks noChangeArrowheads="1"/>
        </xdr:cNvSpPr>
      </xdr:nvSpPr>
      <xdr:spPr bwMode="auto">
        <a:xfrm>
          <a:off x="123824" y="47625"/>
          <a:ext cx="1447801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123824</xdr:colOff>
      <xdr:row>1</xdr:row>
      <xdr:rowOff>47625</xdr:rowOff>
    </xdr:from>
    <xdr:to>
      <xdr:col>2</xdr:col>
      <xdr:colOff>723900</xdr:colOff>
      <xdr:row>2</xdr:row>
      <xdr:rowOff>142876</xdr:rowOff>
    </xdr:to>
    <xdr:sp macro="Hide_ZERO_rows" textlink="">
      <xdr:nvSpPr>
        <xdr:cNvPr id="109" name="AutoShape 4">
          <a:extLst>
            <a:ext uri="{FF2B5EF4-FFF2-40B4-BE49-F238E27FC236}">
              <a16:creationId xmlns:a16="http://schemas.microsoft.com/office/drawing/2014/main" id="{A89C8453-1AE8-46A3-AAE3-798F7E40CE3A}"/>
            </a:ext>
          </a:extLst>
        </xdr:cNvPr>
        <xdr:cNvSpPr>
          <a:spLocks noChangeArrowheads="1"/>
        </xdr:cNvSpPr>
      </xdr:nvSpPr>
      <xdr:spPr bwMode="auto">
        <a:xfrm>
          <a:off x="123824" y="47625"/>
          <a:ext cx="1447801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123824</xdr:colOff>
      <xdr:row>1</xdr:row>
      <xdr:rowOff>47625</xdr:rowOff>
    </xdr:from>
    <xdr:to>
      <xdr:col>2</xdr:col>
      <xdr:colOff>723900</xdr:colOff>
      <xdr:row>2</xdr:row>
      <xdr:rowOff>142876</xdr:rowOff>
    </xdr:to>
    <xdr:sp macro="Hide_ZERO_rows" textlink="">
      <xdr:nvSpPr>
        <xdr:cNvPr id="110" name="AutoShape 4">
          <a:extLst>
            <a:ext uri="{FF2B5EF4-FFF2-40B4-BE49-F238E27FC236}">
              <a16:creationId xmlns:a16="http://schemas.microsoft.com/office/drawing/2014/main" id="{FE598B70-678C-4E08-803E-0ECEF0FCF879}"/>
            </a:ext>
          </a:extLst>
        </xdr:cNvPr>
        <xdr:cNvSpPr>
          <a:spLocks noChangeArrowheads="1"/>
        </xdr:cNvSpPr>
      </xdr:nvSpPr>
      <xdr:spPr bwMode="auto">
        <a:xfrm>
          <a:off x="123824" y="47625"/>
          <a:ext cx="1447801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123824</xdr:colOff>
      <xdr:row>1</xdr:row>
      <xdr:rowOff>47625</xdr:rowOff>
    </xdr:from>
    <xdr:to>
      <xdr:col>2</xdr:col>
      <xdr:colOff>723900</xdr:colOff>
      <xdr:row>2</xdr:row>
      <xdr:rowOff>142876</xdr:rowOff>
    </xdr:to>
    <xdr:sp macro="Hide_ZERO_rows" textlink="">
      <xdr:nvSpPr>
        <xdr:cNvPr id="111" name="AutoShape 4">
          <a:extLst>
            <a:ext uri="{FF2B5EF4-FFF2-40B4-BE49-F238E27FC236}">
              <a16:creationId xmlns:a16="http://schemas.microsoft.com/office/drawing/2014/main" id="{930A70CF-5BD6-46C7-8000-081C4881C998}"/>
            </a:ext>
          </a:extLst>
        </xdr:cNvPr>
        <xdr:cNvSpPr>
          <a:spLocks noChangeArrowheads="1"/>
        </xdr:cNvSpPr>
      </xdr:nvSpPr>
      <xdr:spPr bwMode="auto">
        <a:xfrm>
          <a:off x="123824" y="47625"/>
          <a:ext cx="1447801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123824</xdr:colOff>
      <xdr:row>1</xdr:row>
      <xdr:rowOff>47625</xdr:rowOff>
    </xdr:from>
    <xdr:to>
      <xdr:col>2</xdr:col>
      <xdr:colOff>723900</xdr:colOff>
      <xdr:row>2</xdr:row>
      <xdr:rowOff>142876</xdr:rowOff>
    </xdr:to>
    <xdr:sp macro="Hide_ZERO_rows" textlink="">
      <xdr:nvSpPr>
        <xdr:cNvPr id="112" name="AutoShape 4">
          <a:extLst>
            <a:ext uri="{FF2B5EF4-FFF2-40B4-BE49-F238E27FC236}">
              <a16:creationId xmlns:a16="http://schemas.microsoft.com/office/drawing/2014/main" id="{5E5F22E4-1CB5-4DCC-88AF-EC529D770F8E}"/>
            </a:ext>
          </a:extLst>
        </xdr:cNvPr>
        <xdr:cNvSpPr>
          <a:spLocks noChangeArrowheads="1"/>
        </xdr:cNvSpPr>
      </xdr:nvSpPr>
      <xdr:spPr bwMode="auto">
        <a:xfrm>
          <a:off x="123824" y="47625"/>
          <a:ext cx="1447801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123824</xdr:colOff>
      <xdr:row>1</xdr:row>
      <xdr:rowOff>47625</xdr:rowOff>
    </xdr:from>
    <xdr:to>
      <xdr:col>2</xdr:col>
      <xdr:colOff>723900</xdr:colOff>
      <xdr:row>2</xdr:row>
      <xdr:rowOff>142876</xdr:rowOff>
    </xdr:to>
    <xdr:sp macro="Hide_ZERO_rows" textlink="">
      <xdr:nvSpPr>
        <xdr:cNvPr id="113" name="AutoShape 4">
          <a:extLst>
            <a:ext uri="{FF2B5EF4-FFF2-40B4-BE49-F238E27FC236}">
              <a16:creationId xmlns:a16="http://schemas.microsoft.com/office/drawing/2014/main" id="{F7C94444-4115-46CA-9C09-6913ECAF7901}"/>
            </a:ext>
          </a:extLst>
        </xdr:cNvPr>
        <xdr:cNvSpPr>
          <a:spLocks noChangeArrowheads="1"/>
        </xdr:cNvSpPr>
      </xdr:nvSpPr>
      <xdr:spPr bwMode="auto">
        <a:xfrm>
          <a:off x="123824" y="47625"/>
          <a:ext cx="1447801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123824</xdr:colOff>
      <xdr:row>1</xdr:row>
      <xdr:rowOff>47625</xdr:rowOff>
    </xdr:from>
    <xdr:to>
      <xdr:col>2</xdr:col>
      <xdr:colOff>723900</xdr:colOff>
      <xdr:row>2</xdr:row>
      <xdr:rowOff>142876</xdr:rowOff>
    </xdr:to>
    <xdr:sp macro="Hide_ZERO_rows" textlink="">
      <xdr:nvSpPr>
        <xdr:cNvPr id="114" name="AutoShape 4">
          <a:extLst>
            <a:ext uri="{FF2B5EF4-FFF2-40B4-BE49-F238E27FC236}">
              <a16:creationId xmlns:a16="http://schemas.microsoft.com/office/drawing/2014/main" id="{E5BEE239-8B6B-4B0F-BCA0-5B12F07D34C0}"/>
            </a:ext>
          </a:extLst>
        </xdr:cNvPr>
        <xdr:cNvSpPr>
          <a:spLocks noChangeArrowheads="1"/>
        </xdr:cNvSpPr>
      </xdr:nvSpPr>
      <xdr:spPr bwMode="auto">
        <a:xfrm>
          <a:off x="123824" y="47625"/>
          <a:ext cx="1447801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123824</xdr:colOff>
      <xdr:row>1</xdr:row>
      <xdr:rowOff>47625</xdr:rowOff>
    </xdr:from>
    <xdr:to>
      <xdr:col>2</xdr:col>
      <xdr:colOff>723900</xdr:colOff>
      <xdr:row>2</xdr:row>
      <xdr:rowOff>142876</xdr:rowOff>
    </xdr:to>
    <xdr:sp macro="Hide_ZERO_rows" textlink="">
      <xdr:nvSpPr>
        <xdr:cNvPr id="115" name="AutoShape 4">
          <a:extLst>
            <a:ext uri="{FF2B5EF4-FFF2-40B4-BE49-F238E27FC236}">
              <a16:creationId xmlns:a16="http://schemas.microsoft.com/office/drawing/2014/main" id="{22BDD061-9C6C-4A37-AA01-E15ED4285118}"/>
            </a:ext>
          </a:extLst>
        </xdr:cNvPr>
        <xdr:cNvSpPr>
          <a:spLocks noChangeArrowheads="1"/>
        </xdr:cNvSpPr>
      </xdr:nvSpPr>
      <xdr:spPr bwMode="auto">
        <a:xfrm>
          <a:off x="123824" y="47625"/>
          <a:ext cx="1447801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123824</xdr:colOff>
      <xdr:row>1</xdr:row>
      <xdr:rowOff>47625</xdr:rowOff>
    </xdr:from>
    <xdr:to>
      <xdr:col>2</xdr:col>
      <xdr:colOff>723900</xdr:colOff>
      <xdr:row>2</xdr:row>
      <xdr:rowOff>142876</xdr:rowOff>
    </xdr:to>
    <xdr:sp macro="Hide_ZERO_rows" textlink="">
      <xdr:nvSpPr>
        <xdr:cNvPr id="116" name="AutoShape 4">
          <a:extLst>
            <a:ext uri="{FF2B5EF4-FFF2-40B4-BE49-F238E27FC236}">
              <a16:creationId xmlns:a16="http://schemas.microsoft.com/office/drawing/2014/main" id="{85974A79-8E32-424E-B4C7-0C14241C6EC7}"/>
            </a:ext>
          </a:extLst>
        </xdr:cNvPr>
        <xdr:cNvSpPr>
          <a:spLocks noChangeArrowheads="1"/>
        </xdr:cNvSpPr>
      </xdr:nvSpPr>
      <xdr:spPr bwMode="auto">
        <a:xfrm>
          <a:off x="123824" y="47625"/>
          <a:ext cx="1447801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123824</xdr:colOff>
      <xdr:row>1</xdr:row>
      <xdr:rowOff>47625</xdr:rowOff>
    </xdr:from>
    <xdr:to>
      <xdr:col>2</xdr:col>
      <xdr:colOff>723900</xdr:colOff>
      <xdr:row>2</xdr:row>
      <xdr:rowOff>142876</xdr:rowOff>
    </xdr:to>
    <xdr:sp macro="Hide_ZERO_rows" textlink="">
      <xdr:nvSpPr>
        <xdr:cNvPr id="117" name="AutoShape 4">
          <a:extLst>
            <a:ext uri="{FF2B5EF4-FFF2-40B4-BE49-F238E27FC236}">
              <a16:creationId xmlns:a16="http://schemas.microsoft.com/office/drawing/2014/main" id="{20715166-8C10-43C7-BF50-F92C4477A451}"/>
            </a:ext>
          </a:extLst>
        </xdr:cNvPr>
        <xdr:cNvSpPr>
          <a:spLocks noChangeArrowheads="1"/>
        </xdr:cNvSpPr>
      </xdr:nvSpPr>
      <xdr:spPr bwMode="auto">
        <a:xfrm>
          <a:off x="123824" y="47625"/>
          <a:ext cx="1447801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123824</xdr:colOff>
      <xdr:row>1</xdr:row>
      <xdr:rowOff>47625</xdr:rowOff>
    </xdr:from>
    <xdr:to>
      <xdr:col>2</xdr:col>
      <xdr:colOff>723900</xdr:colOff>
      <xdr:row>2</xdr:row>
      <xdr:rowOff>142876</xdr:rowOff>
    </xdr:to>
    <xdr:sp macro="Hide_ZERO_rows" textlink="">
      <xdr:nvSpPr>
        <xdr:cNvPr id="118" name="AutoShape 4">
          <a:extLst>
            <a:ext uri="{FF2B5EF4-FFF2-40B4-BE49-F238E27FC236}">
              <a16:creationId xmlns:a16="http://schemas.microsoft.com/office/drawing/2014/main" id="{8F1DC416-30B7-49BA-9288-57CAFFEB3527}"/>
            </a:ext>
          </a:extLst>
        </xdr:cNvPr>
        <xdr:cNvSpPr>
          <a:spLocks noChangeArrowheads="1"/>
        </xdr:cNvSpPr>
      </xdr:nvSpPr>
      <xdr:spPr bwMode="auto">
        <a:xfrm>
          <a:off x="123824" y="47625"/>
          <a:ext cx="1447801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123824</xdr:colOff>
      <xdr:row>1</xdr:row>
      <xdr:rowOff>47625</xdr:rowOff>
    </xdr:from>
    <xdr:to>
      <xdr:col>2</xdr:col>
      <xdr:colOff>723900</xdr:colOff>
      <xdr:row>2</xdr:row>
      <xdr:rowOff>142876</xdr:rowOff>
    </xdr:to>
    <xdr:sp macro="Hide_ZERO_rows" textlink="">
      <xdr:nvSpPr>
        <xdr:cNvPr id="119" name="AutoShape 4">
          <a:extLst>
            <a:ext uri="{FF2B5EF4-FFF2-40B4-BE49-F238E27FC236}">
              <a16:creationId xmlns:a16="http://schemas.microsoft.com/office/drawing/2014/main" id="{9467F85F-01CF-4B5F-8EC7-96FA16B093C9}"/>
            </a:ext>
          </a:extLst>
        </xdr:cNvPr>
        <xdr:cNvSpPr>
          <a:spLocks noChangeArrowheads="1"/>
        </xdr:cNvSpPr>
      </xdr:nvSpPr>
      <xdr:spPr bwMode="auto">
        <a:xfrm>
          <a:off x="123824" y="47625"/>
          <a:ext cx="1447801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123824</xdr:colOff>
      <xdr:row>1</xdr:row>
      <xdr:rowOff>47625</xdr:rowOff>
    </xdr:from>
    <xdr:to>
      <xdr:col>2</xdr:col>
      <xdr:colOff>723900</xdr:colOff>
      <xdr:row>2</xdr:row>
      <xdr:rowOff>142876</xdr:rowOff>
    </xdr:to>
    <xdr:sp macro="Hide_ZERO_rows" textlink="">
      <xdr:nvSpPr>
        <xdr:cNvPr id="120" name="AutoShape 4">
          <a:extLst>
            <a:ext uri="{FF2B5EF4-FFF2-40B4-BE49-F238E27FC236}">
              <a16:creationId xmlns:a16="http://schemas.microsoft.com/office/drawing/2014/main" id="{0514735B-CCF7-415B-AFAF-AC739E98536A}"/>
            </a:ext>
          </a:extLst>
        </xdr:cNvPr>
        <xdr:cNvSpPr>
          <a:spLocks noChangeArrowheads="1"/>
        </xdr:cNvSpPr>
      </xdr:nvSpPr>
      <xdr:spPr bwMode="auto">
        <a:xfrm>
          <a:off x="123824" y="47625"/>
          <a:ext cx="1447801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123824</xdr:colOff>
      <xdr:row>1</xdr:row>
      <xdr:rowOff>47625</xdr:rowOff>
    </xdr:from>
    <xdr:to>
      <xdr:col>2</xdr:col>
      <xdr:colOff>723900</xdr:colOff>
      <xdr:row>2</xdr:row>
      <xdr:rowOff>142876</xdr:rowOff>
    </xdr:to>
    <xdr:sp macro="Hide_ZERO_rows" textlink="">
      <xdr:nvSpPr>
        <xdr:cNvPr id="121" name="AutoShape 4">
          <a:extLst>
            <a:ext uri="{FF2B5EF4-FFF2-40B4-BE49-F238E27FC236}">
              <a16:creationId xmlns:a16="http://schemas.microsoft.com/office/drawing/2014/main" id="{FFE93371-6618-487E-8BF5-EE0CE0C9F8BF}"/>
            </a:ext>
          </a:extLst>
        </xdr:cNvPr>
        <xdr:cNvSpPr>
          <a:spLocks noChangeArrowheads="1"/>
        </xdr:cNvSpPr>
      </xdr:nvSpPr>
      <xdr:spPr bwMode="auto">
        <a:xfrm>
          <a:off x="123824" y="47625"/>
          <a:ext cx="1447801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123824</xdr:colOff>
      <xdr:row>1</xdr:row>
      <xdr:rowOff>47625</xdr:rowOff>
    </xdr:from>
    <xdr:to>
      <xdr:col>2</xdr:col>
      <xdr:colOff>723900</xdr:colOff>
      <xdr:row>2</xdr:row>
      <xdr:rowOff>142876</xdr:rowOff>
    </xdr:to>
    <xdr:sp macro="Hide_ZERO_rows" textlink="">
      <xdr:nvSpPr>
        <xdr:cNvPr id="122" name="AutoShape 4">
          <a:extLst>
            <a:ext uri="{FF2B5EF4-FFF2-40B4-BE49-F238E27FC236}">
              <a16:creationId xmlns:a16="http://schemas.microsoft.com/office/drawing/2014/main" id="{D8681214-2B46-4E34-87A6-71938A17C508}"/>
            </a:ext>
          </a:extLst>
        </xdr:cNvPr>
        <xdr:cNvSpPr>
          <a:spLocks noChangeArrowheads="1"/>
        </xdr:cNvSpPr>
      </xdr:nvSpPr>
      <xdr:spPr bwMode="auto">
        <a:xfrm>
          <a:off x="123824" y="47625"/>
          <a:ext cx="1447801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142239</xdr:colOff>
      <xdr:row>1</xdr:row>
      <xdr:rowOff>47625</xdr:rowOff>
    </xdr:from>
    <xdr:to>
      <xdr:col>2</xdr:col>
      <xdr:colOff>713320</xdr:colOff>
      <xdr:row>2</xdr:row>
      <xdr:rowOff>142876</xdr:rowOff>
    </xdr:to>
    <xdr:sp macro="Hide_ZERO_rows" textlink="">
      <xdr:nvSpPr>
        <xdr:cNvPr id="2" name="AutoShape 4">
          <a:extLst>
            <a:ext uri="{FF2B5EF4-FFF2-40B4-BE49-F238E27FC236}">
              <a16:creationId xmlns:a16="http://schemas.microsoft.com/office/drawing/2014/main" id="{ABBFD0D3-9908-4DFA-8971-8BF84172348D}"/>
            </a:ext>
          </a:extLst>
        </xdr:cNvPr>
        <xdr:cNvSpPr>
          <a:spLocks noChangeArrowheads="1"/>
        </xdr:cNvSpPr>
      </xdr:nvSpPr>
      <xdr:spPr bwMode="auto">
        <a:xfrm>
          <a:off x="142239" y="47625"/>
          <a:ext cx="1523581" cy="257176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121919</xdr:colOff>
      <xdr:row>1</xdr:row>
      <xdr:rowOff>47625</xdr:rowOff>
    </xdr:from>
    <xdr:to>
      <xdr:col>2</xdr:col>
      <xdr:colOff>725276</xdr:colOff>
      <xdr:row>2</xdr:row>
      <xdr:rowOff>142876</xdr:rowOff>
    </xdr:to>
    <xdr:sp macro="Hide_ZERO_rows" textlink="">
      <xdr:nvSpPr>
        <xdr:cNvPr id="3" name="AutoShape 4">
          <a:extLst>
            <a:ext uri="{FF2B5EF4-FFF2-40B4-BE49-F238E27FC236}">
              <a16:creationId xmlns:a16="http://schemas.microsoft.com/office/drawing/2014/main" id="{388DCABB-4660-41BC-A071-620587435E12}"/>
            </a:ext>
          </a:extLst>
        </xdr:cNvPr>
        <xdr:cNvSpPr>
          <a:spLocks noChangeArrowheads="1"/>
        </xdr:cNvSpPr>
      </xdr:nvSpPr>
      <xdr:spPr bwMode="auto">
        <a:xfrm>
          <a:off x="121919" y="47625"/>
          <a:ext cx="1555857" cy="257176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121919</xdr:colOff>
      <xdr:row>1</xdr:row>
      <xdr:rowOff>47625</xdr:rowOff>
    </xdr:from>
    <xdr:to>
      <xdr:col>2</xdr:col>
      <xdr:colOff>725276</xdr:colOff>
      <xdr:row>2</xdr:row>
      <xdr:rowOff>142876</xdr:rowOff>
    </xdr:to>
    <xdr:sp macro="Hide_ZERO_rows" textlink="">
      <xdr:nvSpPr>
        <xdr:cNvPr id="4" name="AutoShape 4">
          <a:extLst>
            <a:ext uri="{FF2B5EF4-FFF2-40B4-BE49-F238E27FC236}">
              <a16:creationId xmlns:a16="http://schemas.microsoft.com/office/drawing/2014/main" id="{DF235E7F-A7B1-4CE1-B368-1AE62C3469BB}"/>
            </a:ext>
          </a:extLst>
        </xdr:cNvPr>
        <xdr:cNvSpPr>
          <a:spLocks noChangeArrowheads="1"/>
        </xdr:cNvSpPr>
      </xdr:nvSpPr>
      <xdr:spPr bwMode="auto">
        <a:xfrm>
          <a:off x="121919" y="47625"/>
          <a:ext cx="1555857" cy="257176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121919</xdr:colOff>
      <xdr:row>1</xdr:row>
      <xdr:rowOff>47625</xdr:rowOff>
    </xdr:from>
    <xdr:to>
      <xdr:col>2</xdr:col>
      <xdr:colOff>725276</xdr:colOff>
      <xdr:row>2</xdr:row>
      <xdr:rowOff>142876</xdr:rowOff>
    </xdr:to>
    <xdr:sp macro="Hide_ZERO_rows" textlink="">
      <xdr:nvSpPr>
        <xdr:cNvPr id="5" name="AutoShape 4">
          <a:extLst>
            <a:ext uri="{FF2B5EF4-FFF2-40B4-BE49-F238E27FC236}">
              <a16:creationId xmlns:a16="http://schemas.microsoft.com/office/drawing/2014/main" id="{F0AE37B3-B194-4B6B-849E-0C73811F5FC8}"/>
            </a:ext>
          </a:extLst>
        </xdr:cNvPr>
        <xdr:cNvSpPr>
          <a:spLocks noChangeArrowheads="1"/>
        </xdr:cNvSpPr>
      </xdr:nvSpPr>
      <xdr:spPr bwMode="auto">
        <a:xfrm>
          <a:off x="121919" y="47625"/>
          <a:ext cx="1555857" cy="257176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121919</xdr:colOff>
      <xdr:row>1</xdr:row>
      <xdr:rowOff>47625</xdr:rowOff>
    </xdr:from>
    <xdr:to>
      <xdr:col>2</xdr:col>
      <xdr:colOff>725276</xdr:colOff>
      <xdr:row>2</xdr:row>
      <xdr:rowOff>142876</xdr:rowOff>
    </xdr:to>
    <xdr:sp macro="Hide_ZERO_rows" textlink="">
      <xdr:nvSpPr>
        <xdr:cNvPr id="6" name="AutoShape 4">
          <a:extLst>
            <a:ext uri="{FF2B5EF4-FFF2-40B4-BE49-F238E27FC236}">
              <a16:creationId xmlns:a16="http://schemas.microsoft.com/office/drawing/2014/main" id="{F08EF93F-5AB3-49DB-ACCE-D8B106798542}"/>
            </a:ext>
          </a:extLst>
        </xdr:cNvPr>
        <xdr:cNvSpPr>
          <a:spLocks noChangeArrowheads="1"/>
        </xdr:cNvSpPr>
      </xdr:nvSpPr>
      <xdr:spPr bwMode="auto">
        <a:xfrm>
          <a:off x="121919" y="47625"/>
          <a:ext cx="1555857" cy="257176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121919</xdr:colOff>
      <xdr:row>1</xdr:row>
      <xdr:rowOff>47625</xdr:rowOff>
    </xdr:from>
    <xdr:to>
      <xdr:col>2</xdr:col>
      <xdr:colOff>725276</xdr:colOff>
      <xdr:row>2</xdr:row>
      <xdr:rowOff>142876</xdr:rowOff>
    </xdr:to>
    <xdr:sp macro="Hide_ZERO_rows" textlink="">
      <xdr:nvSpPr>
        <xdr:cNvPr id="7" name="AutoShape 4">
          <a:extLst>
            <a:ext uri="{FF2B5EF4-FFF2-40B4-BE49-F238E27FC236}">
              <a16:creationId xmlns:a16="http://schemas.microsoft.com/office/drawing/2014/main" id="{7BD271A0-1D98-4D9F-AE03-60DD197F0FC3}"/>
            </a:ext>
          </a:extLst>
        </xdr:cNvPr>
        <xdr:cNvSpPr>
          <a:spLocks noChangeArrowheads="1"/>
        </xdr:cNvSpPr>
      </xdr:nvSpPr>
      <xdr:spPr bwMode="auto">
        <a:xfrm>
          <a:off x="121919" y="47625"/>
          <a:ext cx="1555857" cy="257176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121919</xdr:colOff>
      <xdr:row>1</xdr:row>
      <xdr:rowOff>47625</xdr:rowOff>
    </xdr:from>
    <xdr:to>
      <xdr:col>2</xdr:col>
      <xdr:colOff>725276</xdr:colOff>
      <xdr:row>2</xdr:row>
      <xdr:rowOff>142876</xdr:rowOff>
    </xdr:to>
    <xdr:sp macro="Hide_ZERO_rows" textlink="">
      <xdr:nvSpPr>
        <xdr:cNvPr id="8" name="AutoShape 4">
          <a:extLst>
            <a:ext uri="{FF2B5EF4-FFF2-40B4-BE49-F238E27FC236}">
              <a16:creationId xmlns:a16="http://schemas.microsoft.com/office/drawing/2014/main" id="{E50A3378-C431-44F3-91E7-B8E6846469E5}"/>
            </a:ext>
          </a:extLst>
        </xdr:cNvPr>
        <xdr:cNvSpPr>
          <a:spLocks noChangeArrowheads="1"/>
        </xdr:cNvSpPr>
      </xdr:nvSpPr>
      <xdr:spPr bwMode="auto">
        <a:xfrm>
          <a:off x="121919" y="47625"/>
          <a:ext cx="1555857" cy="257176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121919</xdr:colOff>
      <xdr:row>1</xdr:row>
      <xdr:rowOff>47625</xdr:rowOff>
    </xdr:from>
    <xdr:to>
      <xdr:col>2</xdr:col>
      <xdr:colOff>725276</xdr:colOff>
      <xdr:row>2</xdr:row>
      <xdr:rowOff>142876</xdr:rowOff>
    </xdr:to>
    <xdr:sp macro="Hide_ZERO_rows" textlink="">
      <xdr:nvSpPr>
        <xdr:cNvPr id="9" name="AutoShape 4">
          <a:extLst>
            <a:ext uri="{FF2B5EF4-FFF2-40B4-BE49-F238E27FC236}">
              <a16:creationId xmlns:a16="http://schemas.microsoft.com/office/drawing/2014/main" id="{950B4A20-A156-487A-91FB-1A4106350A57}"/>
            </a:ext>
          </a:extLst>
        </xdr:cNvPr>
        <xdr:cNvSpPr>
          <a:spLocks noChangeArrowheads="1"/>
        </xdr:cNvSpPr>
      </xdr:nvSpPr>
      <xdr:spPr bwMode="auto">
        <a:xfrm>
          <a:off x="121919" y="47625"/>
          <a:ext cx="1555857" cy="257176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121919</xdr:colOff>
      <xdr:row>1</xdr:row>
      <xdr:rowOff>47625</xdr:rowOff>
    </xdr:from>
    <xdr:to>
      <xdr:col>2</xdr:col>
      <xdr:colOff>725276</xdr:colOff>
      <xdr:row>2</xdr:row>
      <xdr:rowOff>142876</xdr:rowOff>
    </xdr:to>
    <xdr:sp macro="Hide_ZERO_rows" textlink="">
      <xdr:nvSpPr>
        <xdr:cNvPr id="10" name="AutoShape 4">
          <a:extLst>
            <a:ext uri="{FF2B5EF4-FFF2-40B4-BE49-F238E27FC236}">
              <a16:creationId xmlns:a16="http://schemas.microsoft.com/office/drawing/2014/main" id="{FA9C0A9B-61DE-420D-A90F-F13CC362BDFB}"/>
            </a:ext>
          </a:extLst>
        </xdr:cNvPr>
        <xdr:cNvSpPr>
          <a:spLocks noChangeArrowheads="1"/>
        </xdr:cNvSpPr>
      </xdr:nvSpPr>
      <xdr:spPr bwMode="auto">
        <a:xfrm>
          <a:off x="121919" y="47625"/>
          <a:ext cx="1555857" cy="257176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121919</xdr:colOff>
      <xdr:row>1</xdr:row>
      <xdr:rowOff>47625</xdr:rowOff>
    </xdr:from>
    <xdr:to>
      <xdr:col>2</xdr:col>
      <xdr:colOff>725276</xdr:colOff>
      <xdr:row>2</xdr:row>
      <xdr:rowOff>142876</xdr:rowOff>
    </xdr:to>
    <xdr:sp macro="Hide_ZERO_rows" textlink="">
      <xdr:nvSpPr>
        <xdr:cNvPr id="11" name="AutoShape 4">
          <a:extLst>
            <a:ext uri="{FF2B5EF4-FFF2-40B4-BE49-F238E27FC236}">
              <a16:creationId xmlns:a16="http://schemas.microsoft.com/office/drawing/2014/main" id="{35B14072-F46F-4D7E-A680-EB09BB0E3CE3}"/>
            </a:ext>
          </a:extLst>
        </xdr:cNvPr>
        <xdr:cNvSpPr>
          <a:spLocks noChangeArrowheads="1"/>
        </xdr:cNvSpPr>
      </xdr:nvSpPr>
      <xdr:spPr bwMode="auto">
        <a:xfrm>
          <a:off x="121919" y="47625"/>
          <a:ext cx="1555857" cy="257176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121919</xdr:colOff>
      <xdr:row>1</xdr:row>
      <xdr:rowOff>47625</xdr:rowOff>
    </xdr:from>
    <xdr:to>
      <xdr:col>2</xdr:col>
      <xdr:colOff>725276</xdr:colOff>
      <xdr:row>2</xdr:row>
      <xdr:rowOff>142876</xdr:rowOff>
    </xdr:to>
    <xdr:sp macro="Hide_ZERO_rows" textlink="">
      <xdr:nvSpPr>
        <xdr:cNvPr id="12" name="AutoShape 4">
          <a:extLst>
            <a:ext uri="{FF2B5EF4-FFF2-40B4-BE49-F238E27FC236}">
              <a16:creationId xmlns:a16="http://schemas.microsoft.com/office/drawing/2014/main" id="{B9213ED8-9CB3-46E8-905B-EB2BD322A48E}"/>
            </a:ext>
          </a:extLst>
        </xdr:cNvPr>
        <xdr:cNvSpPr>
          <a:spLocks noChangeArrowheads="1"/>
        </xdr:cNvSpPr>
      </xdr:nvSpPr>
      <xdr:spPr bwMode="auto">
        <a:xfrm>
          <a:off x="121919" y="47625"/>
          <a:ext cx="1555857" cy="257176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121919</xdr:colOff>
      <xdr:row>1</xdr:row>
      <xdr:rowOff>47625</xdr:rowOff>
    </xdr:from>
    <xdr:to>
      <xdr:col>2</xdr:col>
      <xdr:colOff>725276</xdr:colOff>
      <xdr:row>2</xdr:row>
      <xdr:rowOff>142876</xdr:rowOff>
    </xdr:to>
    <xdr:sp macro="Hide_ZERO_rows" textlink="">
      <xdr:nvSpPr>
        <xdr:cNvPr id="13" name="AutoShape 4">
          <a:extLst>
            <a:ext uri="{FF2B5EF4-FFF2-40B4-BE49-F238E27FC236}">
              <a16:creationId xmlns:a16="http://schemas.microsoft.com/office/drawing/2014/main" id="{0986B579-6FB6-4CEA-B314-3535F557D653}"/>
            </a:ext>
          </a:extLst>
        </xdr:cNvPr>
        <xdr:cNvSpPr>
          <a:spLocks noChangeArrowheads="1"/>
        </xdr:cNvSpPr>
      </xdr:nvSpPr>
      <xdr:spPr bwMode="auto">
        <a:xfrm>
          <a:off x="121919" y="47625"/>
          <a:ext cx="1555857" cy="257176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121919</xdr:colOff>
      <xdr:row>1</xdr:row>
      <xdr:rowOff>47625</xdr:rowOff>
    </xdr:from>
    <xdr:to>
      <xdr:col>2</xdr:col>
      <xdr:colOff>725276</xdr:colOff>
      <xdr:row>2</xdr:row>
      <xdr:rowOff>142876</xdr:rowOff>
    </xdr:to>
    <xdr:sp macro="Hide_ZERO_rows" textlink="">
      <xdr:nvSpPr>
        <xdr:cNvPr id="14" name="AutoShape 4">
          <a:extLst>
            <a:ext uri="{FF2B5EF4-FFF2-40B4-BE49-F238E27FC236}">
              <a16:creationId xmlns:a16="http://schemas.microsoft.com/office/drawing/2014/main" id="{A56EB888-5B51-4548-B344-80B673408CD2}"/>
            </a:ext>
          </a:extLst>
        </xdr:cNvPr>
        <xdr:cNvSpPr>
          <a:spLocks noChangeArrowheads="1"/>
        </xdr:cNvSpPr>
      </xdr:nvSpPr>
      <xdr:spPr bwMode="auto">
        <a:xfrm>
          <a:off x="121919" y="47625"/>
          <a:ext cx="1555857" cy="257176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365125</xdr:colOff>
      <xdr:row>5</xdr:row>
      <xdr:rowOff>152400</xdr:rowOff>
    </xdr:from>
    <xdr:to>
      <xdr:col>2</xdr:col>
      <xdr:colOff>2537511</xdr:colOff>
      <xdr:row>7</xdr:row>
      <xdr:rowOff>68710</xdr:rowOff>
    </xdr:to>
    <xdr:sp macro="Hide_ZERO_rows" textlink="">
      <xdr:nvSpPr>
        <xdr:cNvPr id="15" name="AutoShape 4">
          <a:extLst>
            <a:ext uri="{FF2B5EF4-FFF2-40B4-BE49-F238E27FC236}">
              <a16:creationId xmlns:a16="http://schemas.microsoft.com/office/drawing/2014/main" id="{1945E1D1-9410-4233-849A-6E2E9C79CC2D}"/>
            </a:ext>
          </a:extLst>
        </xdr:cNvPr>
        <xdr:cNvSpPr>
          <a:spLocks noChangeArrowheads="1"/>
        </xdr:cNvSpPr>
      </xdr:nvSpPr>
      <xdr:spPr bwMode="auto">
        <a:xfrm>
          <a:off x="365125" y="819150"/>
          <a:ext cx="2953436" cy="259210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Rows if YTD is Zero </a:t>
          </a:r>
        </a:p>
      </xdr:txBody>
    </xdr:sp>
    <xdr:clientData fPrintsWithSheet="0"/>
  </xdr:twoCellAnchor>
  <xdr:twoCellAnchor>
    <xdr:from>
      <xdr:col>1</xdr:col>
      <xdr:colOff>365125</xdr:colOff>
      <xdr:row>5</xdr:row>
      <xdr:rowOff>152400</xdr:rowOff>
    </xdr:from>
    <xdr:to>
      <xdr:col>2</xdr:col>
      <xdr:colOff>2537511</xdr:colOff>
      <xdr:row>7</xdr:row>
      <xdr:rowOff>68710</xdr:rowOff>
    </xdr:to>
    <xdr:sp macro="Hide_ZERO_rows" textlink="">
      <xdr:nvSpPr>
        <xdr:cNvPr id="16" name="AutoShape 4">
          <a:extLst>
            <a:ext uri="{FF2B5EF4-FFF2-40B4-BE49-F238E27FC236}">
              <a16:creationId xmlns:a16="http://schemas.microsoft.com/office/drawing/2014/main" id="{3EC2433E-37BB-45B4-B350-6F2BF565D2F4}"/>
            </a:ext>
          </a:extLst>
        </xdr:cNvPr>
        <xdr:cNvSpPr>
          <a:spLocks noChangeArrowheads="1"/>
        </xdr:cNvSpPr>
      </xdr:nvSpPr>
      <xdr:spPr bwMode="auto">
        <a:xfrm>
          <a:off x="365125" y="819150"/>
          <a:ext cx="2953436" cy="259210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Rows if YTD is Zero </a:t>
          </a:r>
        </a:p>
      </xdr:txBody>
    </xdr:sp>
    <xdr:clientData fPrintsWithSheet="0"/>
  </xdr:twoCellAnchor>
  <xdr:twoCellAnchor>
    <xdr:from>
      <xdr:col>1</xdr:col>
      <xdr:colOff>365125</xdr:colOff>
      <xdr:row>5</xdr:row>
      <xdr:rowOff>152400</xdr:rowOff>
    </xdr:from>
    <xdr:to>
      <xdr:col>2</xdr:col>
      <xdr:colOff>2537511</xdr:colOff>
      <xdr:row>7</xdr:row>
      <xdr:rowOff>68710</xdr:rowOff>
    </xdr:to>
    <xdr:sp macro="Hide_ZERO_rows" textlink="">
      <xdr:nvSpPr>
        <xdr:cNvPr id="17" name="AutoShape 4">
          <a:extLst>
            <a:ext uri="{FF2B5EF4-FFF2-40B4-BE49-F238E27FC236}">
              <a16:creationId xmlns:a16="http://schemas.microsoft.com/office/drawing/2014/main" id="{53C330E7-CB20-4429-AEFC-B476EE916180}"/>
            </a:ext>
          </a:extLst>
        </xdr:cNvPr>
        <xdr:cNvSpPr>
          <a:spLocks noChangeArrowheads="1"/>
        </xdr:cNvSpPr>
      </xdr:nvSpPr>
      <xdr:spPr bwMode="auto">
        <a:xfrm>
          <a:off x="365125" y="819150"/>
          <a:ext cx="2953436" cy="259210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Rows if YTD is Zero </a:t>
          </a:r>
        </a:p>
      </xdr:txBody>
    </xdr:sp>
    <xdr:clientData fPrintsWithSheet="0"/>
  </xdr:twoCellAnchor>
  <xdr:twoCellAnchor>
    <xdr:from>
      <xdr:col>1</xdr:col>
      <xdr:colOff>365125</xdr:colOff>
      <xdr:row>5</xdr:row>
      <xdr:rowOff>152400</xdr:rowOff>
    </xdr:from>
    <xdr:to>
      <xdr:col>2</xdr:col>
      <xdr:colOff>2537511</xdr:colOff>
      <xdr:row>7</xdr:row>
      <xdr:rowOff>68710</xdr:rowOff>
    </xdr:to>
    <xdr:sp macro="Hide_ZERO_rows" textlink="">
      <xdr:nvSpPr>
        <xdr:cNvPr id="18" name="AutoShape 4">
          <a:extLst>
            <a:ext uri="{FF2B5EF4-FFF2-40B4-BE49-F238E27FC236}">
              <a16:creationId xmlns:a16="http://schemas.microsoft.com/office/drawing/2014/main" id="{DE57BBF2-D683-4331-8F6B-A77588580D56}"/>
            </a:ext>
          </a:extLst>
        </xdr:cNvPr>
        <xdr:cNvSpPr>
          <a:spLocks noChangeArrowheads="1"/>
        </xdr:cNvSpPr>
      </xdr:nvSpPr>
      <xdr:spPr bwMode="auto">
        <a:xfrm>
          <a:off x="365125" y="819150"/>
          <a:ext cx="2953436" cy="259210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Rows if YTD is Zero </a:t>
          </a:r>
        </a:p>
      </xdr:txBody>
    </xdr:sp>
    <xdr:clientData fPrintsWithSheet="0"/>
  </xdr:twoCellAnchor>
  <xdr:twoCellAnchor>
    <xdr:from>
      <xdr:col>1</xdr:col>
      <xdr:colOff>365125</xdr:colOff>
      <xdr:row>5</xdr:row>
      <xdr:rowOff>152400</xdr:rowOff>
    </xdr:from>
    <xdr:to>
      <xdr:col>2</xdr:col>
      <xdr:colOff>2537511</xdr:colOff>
      <xdr:row>7</xdr:row>
      <xdr:rowOff>68710</xdr:rowOff>
    </xdr:to>
    <xdr:sp macro="Hide_ZERO_rows" textlink="">
      <xdr:nvSpPr>
        <xdr:cNvPr id="19" name="AutoShape 4">
          <a:extLst>
            <a:ext uri="{FF2B5EF4-FFF2-40B4-BE49-F238E27FC236}">
              <a16:creationId xmlns:a16="http://schemas.microsoft.com/office/drawing/2014/main" id="{0866CF59-454A-4A5D-8B59-261F16271CEC}"/>
            </a:ext>
          </a:extLst>
        </xdr:cNvPr>
        <xdr:cNvSpPr>
          <a:spLocks noChangeArrowheads="1"/>
        </xdr:cNvSpPr>
      </xdr:nvSpPr>
      <xdr:spPr bwMode="auto">
        <a:xfrm>
          <a:off x="365125" y="819150"/>
          <a:ext cx="2953436" cy="259210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Rows if YTD is Zero </a:t>
          </a:r>
        </a:p>
      </xdr:txBody>
    </xdr:sp>
    <xdr:clientData fPrintsWithSheet="0"/>
  </xdr:twoCellAnchor>
  <xdr:twoCellAnchor>
    <xdr:from>
      <xdr:col>1</xdr:col>
      <xdr:colOff>365125</xdr:colOff>
      <xdr:row>5</xdr:row>
      <xdr:rowOff>152400</xdr:rowOff>
    </xdr:from>
    <xdr:to>
      <xdr:col>2</xdr:col>
      <xdr:colOff>2537511</xdr:colOff>
      <xdr:row>7</xdr:row>
      <xdr:rowOff>68710</xdr:rowOff>
    </xdr:to>
    <xdr:sp macro="Hide_ZERO_rows" textlink="">
      <xdr:nvSpPr>
        <xdr:cNvPr id="20" name="AutoShape 4">
          <a:extLst>
            <a:ext uri="{FF2B5EF4-FFF2-40B4-BE49-F238E27FC236}">
              <a16:creationId xmlns:a16="http://schemas.microsoft.com/office/drawing/2014/main" id="{7C201CC4-EC88-4925-B6AF-2CFB768F77CE}"/>
            </a:ext>
          </a:extLst>
        </xdr:cNvPr>
        <xdr:cNvSpPr>
          <a:spLocks noChangeArrowheads="1"/>
        </xdr:cNvSpPr>
      </xdr:nvSpPr>
      <xdr:spPr bwMode="auto">
        <a:xfrm>
          <a:off x="365125" y="819150"/>
          <a:ext cx="2953436" cy="259210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Rows if YTD is Zero </a:t>
          </a:r>
        </a:p>
      </xdr:txBody>
    </xdr:sp>
    <xdr:clientData fPrintsWithSheet="0"/>
  </xdr:twoCellAnchor>
  <xdr:twoCellAnchor>
    <xdr:from>
      <xdr:col>1</xdr:col>
      <xdr:colOff>365125</xdr:colOff>
      <xdr:row>5</xdr:row>
      <xdr:rowOff>152400</xdr:rowOff>
    </xdr:from>
    <xdr:to>
      <xdr:col>2</xdr:col>
      <xdr:colOff>2537511</xdr:colOff>
      <xdr:row>7</xdr:row>
      <xdr:rowOff>68710</xdr:rowOff>
    </xdr:to>
    <xdr:sp macro="Hide_ZERO_rows" textlink="">
      <xdr:nvSpPr>
        <xdr:cNvPr id="21" name="AutoShape 4">
          <a:extLst>
            <a:ext uri="{FF2B5EF4-FFF2-40B4-BE49-F238E27FC236}">
              <a16:creationId xmlns:a16="http://schemas.microsoft.com/office/drawing/2014/main" id="{339FEFC5-E1F4-48E4-B442-D5E9E439B8E1}"/>
            </a:ext>
          </a:extLst>
        </xdr:cNvPr>
        <xdr:cNvSpPr>
          <a:spLocks noChangeArrowheads="1"/>
        </xdr:cNvSpPr>
      </xdr:nvSpPr>
      <xdr:spPr bwMode="auto">
        <a:xfrm>
          <a:off x="365125" y="819150"/>
          <a:ext cx="2953436" cy="259210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Rows if YTD is Zero </a:t>
          </a:r>
        </a:p>
      </xdr:txBody>
    </xdr:sp>
    <xdr:clientData fPrintsWithSheet="0"/>
  </xdr:twoCellAnchor>
  <xdr:twoCellAnchor>
    <xdr:from>
      <xdr:col>1</xdr:col>
      <xdr:colOff>365125</xdr:colOff>
      <xdr:row>5</xdr:row>
      <xdr:rowOff>152400</xdr:rowOff>
    </xdr:from>
    <xdr:to>
      <xdr:col>2</xdr:col>
      <xdr:colOff>2537511</xdr:colOff>
      <xdr:row>7</xdr:row>
      <xdr:rowOff>68710</xdr:rowOff>
    </xdr:to>
    <xdr:sp macro="Hide_ZERO_rows" textlink="">
      <xdr:nvSpPr>
        <xdr:cNvPr id="22" name="AutoShape 4">
          <a:extLst>
            <a:ext uri="{FF2B5EF4-FFF2-40B4-BE49-F238E27FC236}">
              <a16:creationId xmlns:a16="http://schemas.microsoft.com/office/drawing/2014/main" id="{3E0C2CC6-EFEA-4FF7-A3B5-2C7ABE99E5EE}"/>
            </a:ext>
          </a:extLst>
        </xdr:cNvPr>
        <xdr:cNvSpPr>
          <a:spLocks noChangeArrowheads="1"/>
        </xdr:cNvSpPr>
      </xdr:nvSpPr>
      <xdr:spPr bwMode="auto">
        <a:xfrm>
          <a:off x="365125" y="819150"/>
          <a:ext cx="2953436" cy="259210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Rows if YTD is Zero </a:t>
          </a:r>
        </a:p>
      </xdr:txBody>
    </xdr:sp>
    <xdr:clientData fPrintsWithSheet="0"/>
  </xdr:twoCellAnchor>
  <xdr:twoCellAnchor>
    <xdr:from>
      <xdr:col>1</xdr:col>
      <xdr:colOff>365125</xdr:colOff>
      <xdr:row>5</xdr:row>
      <xdr:rowOff>152400</xdr:rowOff>
    </xdr:from>
    <xdr:to>
      <xdr:col>2</xdr:col>
      <xdr:colOff>2537511</xdr:colOff>
      <xdr:row>7</xdr:row>
      <xdr:rowOff>68710</xdr:rowOff>
    </xdr:to>
    <xdr:sp macro="Hide_ZERO_rows" textlink="">
      <xdr:nvSpPr>
        <xdr:cNvPr id="23" name="AutoShape 4">
          <a:extLst>
            <a:ext uri="{FF2B5EF4-FFF2-40B4-BE49-F238E27FC236}">
              <a16:creationId xmlns:a16="http://schemas.microsoft.com/office/drawing/2014/main" id="{C5D07289-976C-4DEE-9D37-8C0529FED312}"/>
            </a:ext>
          </a:extLst>
        </xdr:cNvPr>
        <xdr:cNvSpPr>
          <a:spLocks noChangeArrowheads="1"/>
        </xdr:cNvSpPr>
      </xdr:nvSpPr>
      <xdr:spPr bwMode="auto">
        <a:xfrm>
          <a:off x="365125" y="819150"/>
          <a:ext cx="2953436" cy="259210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Rows if YTD is Zero </a:t>
          </a:r>
        </a:p>
      </xdr:txBody>
    </xdr:sp>
    <xdr:clientData fPrintsWithSheet="0"/>
  </xdr:twoCellAnchor>
  <xdr:twoCellAnchor>
    <xdr:from>
      <xdr:col>1</xdr:col>
      <xdr:colOff>365125</xdr:colOff>
      <xdr:row>5</xdr:row>
      <xdr:rowOff>152400</xdr:rowOff>
    </xdr:from>
    <xdr:to>
      <xdr:col>2</xdr:col>
      <xdr:colOff>2537511</xdr:colOff>
      <xdr:row>7</xdr:row>
      <xdr:rowOff>68710</xdr:rowOff>
    </xdr:to>
    <xdr:sp macro="Hide_ZERO_rows" textlink="">
      <xdr:nvSpPr>
        <xdr:cNvPr id="24" name="AutoShape 4">
          <a:extLst>
            <a:ext uri="{FF2B5EF4-FFF2-40B4-BE49-F238E27FC236}">
              <a16:creationId xmlns:a16="http://schemas.microsoft.com/office/drawing/2014/main" id="{9BC42FA7-FAB7-4D74-91F7-9F1D130FF950}"/>
            </a:ext>
          </a:extLst>
        </xdr:cNvPr>
        <xdr:cNvSpPr>
          <a:spLocks noChangeArrowheads="1"/>
        </xdr:cNvSpPr>
      </xdr:nvSpPr>
      <xdr:spPr bwMode="auto">
        <a:xfrm>
          <a:off x="365125" y="819150"/>
          <a:ext cx="2953436" cy="259210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Rows if YTD is Zero </a:t>
          </a:r>
        </a:p>
      </xdr:txBody>
    </xdr:sp>
    <xdr:clientData fPrintsWithSheet="0"/>
  </xdr:twoCellAnchor>
  <xdr:twoCellAnchor>
    <xdr:from>
      <xdr:col>1</xdr:col>
      <xdr:colOff>365125</xdr:colOff>
      <xdr:row>5</xdr:row>
      <xdr:rowOff>152400</xdr:rowOff>
    </xdr:from>
    <xdr:to>
      <xdr:col>2</xdr:col>
      <xdr:colOff>2537511</xdr:colOff>
      <xdr:row>7</xdr:row>
      <xdr:rowOff>68710</xdr:rowOff>
    </xdr:to>
    <xdr:sp macro="Hide_ZERO_rows" textlink="">
      <xdr:nvSpPr>
        <xdr:cNvPr id="25" name="AutoShape 4">
          <a:extLst>
            <a:ext uri="{FF2B5EF4-FFF2-40B4-BE49-F238E27FC236}">
              <a16:creationId xmlns:a16="http://schemas.microsoft.com/office/drawing/2014/main" id="{6542788E-E7A3-418C-BD08-5BBFFB3B198D}"/>
            </a:ext>
          </a:extLst>
        </xdr:cNvPr>
        <xdr:cNvSpPr>
          <a:spLocks noChangeArrowheads="1"/>
        </xdr:cNvSpPr>
      </xdr:nvSpPr>
      <xdr:spPr bwMode="auto">
        <a:xfrm>
          <a:off x="365125" y="819150"/>
          <a:ext cx="2953436" cy="259210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Rows if YTD is Zero </a:t>
          </a:r>
        </a:p>
      </xdr:txBody>
    </xdr:sp>
    <xdr:clientData fPrintsWithSheet="0"/>
  </xdr:twoCellAnchor>
  <xdr:twoCellAnchor>
    <xdr:from>
      <xdr:col>1</xdr:col>
      <xdr:colOff>371475</xdr:colOff>
      <xdr:row>5</xdr:row>
      <xdr:rowOff>152400</xdr:rowOff>
    </xdr:from>
    <xdr:to>
      <xdr:col>2</xdr:col>
      <xdr:colOff>2543175</xdr:colOff>
      <xdr:row>7</xdr:row>
      <xdr:rowOff>66676</xdr:rowOff>
    </xdr:to>
    <xdr:sp macro="Hide_ZERO_rows" textlink="">
      <xdr:nvSpPr>
        <xdr:cNvPr id="26" name="AutoShape 4">
          <a:extLst>
            <a:ext uri="{FF2B5EF4-FFF2-40B4-BE49-F238E27FC236}">
              <a16:creationId xmlns:a16="http://schemas.microsoft.com/office/drawing/2014/main" id="{ED57B276-9B5B-40EC-8CCE-80047267A649}"/>
            </a:ext>
          </a:extLst>
        </xdr:cNvPr>
        <xdr:cNvSpPr>
          <a:spLocks noChangeArrowheads="1"/>
        </xdr:cNvSpPr>
      </xdr:nvSpPr>
      <xdr:spPr bwMode="auto">
        <a:xfrm>
          <a:off x="371475" y="819150"/>
          <a:ext cx="2943225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Rows if YTD is Zero </a:t>
          </a:r>
        </a:p>
      </xdr:txBody>
    </xdr:sp>
    <xdr:clientData fPrintsWithSheet="0"/>
  </xdr:twoCellAnchor>
  <xdr:twoCellAnchor>
    <xdr:from>
      <xdr:col>1</xdr:col>
      <xdr:colOff>371475</xdr:colOff>
      <xdr:row>5</xdr:row>
      <xdr:rowOff>152400</xdr:rowOff>
    </xdr:from>
    <xdr:to>
      <xdr:col>2</xdr:col>
      <xdr:colOff>2543175</xdr:colOff>
      <xdr:row>7</xdr:row>
      <xdr:rowOff>66676</xdr:rowOff>
    </xdr:to>
    <xdr:sp macro="Hide_ZERO_rows" textlink="">
      <xdr:nvSpPr>
        <xdr:cNvPr id="27" name="AutoShape 4">
          <a:extLst>
            <a:ext uri="{FF2B5EF4-FFF2-40B4-BE49-F238E27FC236}">
              <a16:creationId xmlns:a16="http://schemas.microsoft.com/office/drawing/2014/main" id="{448DDBA3-008F-45AE-8303-B8F632B989B5}"/>
            </a:ext>
          </a:extLst>
        </xdr:cNvPr>
        <xdr:cNvSpPr>
          <a:spLocks noChangeArrowheads="1"/>
        </xdr:cNvSpPr>
      </xdr:nvSpPr>
      <xdr:spPr bwMode="auto">
        <a:xfrm>
          <a:off x="371475" y="819150"/>
          <a:ext cx="2943225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Rows if YTD is Zero </a:t>
          </a:r>
        </a:p>
      </xdr:txBody>
    </xdr:sp>
    <xdr:clientData fPrintsWithSheet="0"/>
  </xdr:twoCellAnchor>
  <xdr:twoCellAnchor>
    <xdr:from>
      <xdr:col>1</xdr:col>
      <xdr:colOff>371475</xdr:colOff>
      <xdr:row>5</xdr:row>
      <xdr:rowOff>152400</xdr:rowOff>
    </xdr:from>
    <xdr:to>
      <xdr:col>2</xdr:col>
      <xdr:colOff>2543175</xdr:colOff>
      <xdr:row>7</xdr:row>
      <xdr:rowOff>66676</xdr:rowOff>
    </xdr:to>
    <xdr:sp macro="Hide_ZERO_rows" textlink="">
      <xdr:nvSpPr>
        <xdr:cNvPr id="28" name="AutoShape 4">
          <a:extLst>
            <a:ext uri="{FF2B5EF4-FFF2-40B4-BE49-F238E27FC236}">
              <a16:creationId xmlns:a16="http://schemas.microsoft.com/office/drawing/2014/main" id="{5E3D85A3-B29F-45ED-BF3B-D550BCEFCB93}"/>
            </a:ext>
          </a:extLst>
        </xdr:cNvPr>
        <xdr:cNvSpPr>
          <a:spLocks noChangeArrowheads="1"/>
        </xdr:cNvSpPr>
      </xdr:nvSpPr>
      <xdr:spPr bwMode="auto">
        <a:xfrm>
          <a:off x="371475" y="819150"/>
          <a:ext cx="2943225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Rows if YTD is Zero </a:t>
          </a:r>
        </a:p>
      </xdr:txBody>
    </xdr:sp>
    <xdr:clientData fPrintsWithSheet="0"/>
  </xdr:twoCellAnchor>
  <xdr:twoCellAnchor>
    <xdr:from>
      <xdr:col>1</xdr:col>
      <xdr:colOff>371475</xdr:colOff>
      <xdr:row>5</xdr:row>
      <xdr:rowOff>152400</xdr:rowOff>
    </xdr:from>
    <xdr:to>
      <xdr:col>2</xdr:col>
      <xdr:colOff>2543175</xdr:colOff>
      <xdr:row>7</xdr:row>
      <xdr:rowOff>66676</xdr:rowOff>
    </xdr:to>
    <xdr:sp macro="Hide_ZERO_rows" textlink="">
      <xdr:nvSpPr>
        <xdr:cNvPr id="29" name="AutoShape 4">
          <a:extLst>
            <a:ext uri="{FF2B5EF4-FFF2-40B4-BE49-F238E27FC236}">
              <a16:creationId xmlns:a16="http://schemas.microsoft.com/office/drawing/2014/main" id="{FC0F3F19-A2C8-419B-B7E4-E1E723958F60}"/>
            </a:ext>
          </a:extLst>
        </xdr:cNvPr>
        <xdr:cNvSpPr>
          <a:spLocks noChangeArrowheads="1"/>
        </xdr:cNvSpPr>
      </xdr:nvSpPr>
      <xdr:spPr bwMode="auto">
        <a:xfrm>
          <a:off x="371475" y="819150"/>
          <a:ext cx="2943225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Rows if YTD is Zero </a:t>
          </a:r>
        </a:p>
      </xdr:txBody>
    </xdr:sp>
    <xdr:clientData fPrintsWithSheet="0"/>
  </xdr:twoCellAnchor>
  <xdr:twoCellAnchor>
    <xdr:from>
      <xdr:col>1</xdr:col>
      <xdr:colOff>371475</xdr:colOff>
      <xdr:row>5</xdr:row>
      <xdr:rowOff>152400</xdr:rowOff>
    </xdr:from>
    <xdr:to>
      <xdr:col>2</xdr:col>
      <xdr:colOff>2543175</xdr:colOff>
      <xdr:row>7</xdr:row>
      <xdr:rowOff>66676</xdr:rowOff>
    </xdr:to>
    <xdr:sp macro="Hide_ZERO_rows" textlink="">
      <xdr:nvSpPr>
        <xdr:cNvPr id="30" name="AutoShape 4">
          <a:extLst>
            <a:ext uri="{FF2B5EF4-FFF2-40B4-BE49-F238E27FC236}">
              <a16:creationId xmlns:a16="http://schemas.microsoft.com/office/drawing/2014/main" id="{E35E87E7-4DF6-4E0C-A965-387C40978D18}"/>
            </a:ext>
          </a:extLst>
        </xdr:cNvPr>
        <xdr:cNvSpPr>
          <a:spLocks noChangeArrowheads="1"/>
        </xdr:cNvSpPr>
      </xdr:nvSpPr>
      <xdr:spPr bwMode="auto">
        <a:xfrm>
          <a:off x="371475" y="819150"/>
          <a:ext cx="2943225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Rows if YTD is Zero </a:t>
          </a:r>
        </a:p>
      </xdr:txBody>
    </xdr:sp>
    <xdr:clientData fPrintsWithSheet="0"/>
  </xdr:twoCellAnchor>
  <xdr:twoCellAnchor>
    <xdr:from>
      <xdr:col>1</xdr:col>
      <xdr:colOff>371475</xdr:colOff>
      <xdr:row>5</xdr:row>
      <xdr:rowOff>152400</xdr:rowOff>
    </xdr:from>
    <xdr:to>
      <xdr:col>2</xdr:col>
      <xdr:colOff>2543175</xdr:colOff>
      <xdr:row>7</xdr:row>
      <xdr:rowOff>66676</xdr:rowOff>
    </xdr:to>
    <xdr:sp macro="Hide_ZERO_rows" textlink="">
      <xdr:nvSpPr>
        <xdr:cNvPr id="31" name="AutoShape 4">
          <a:extLst>
            <a:ext uri="{FF2B5EF4-FFF2-40B4-BE49-F238E27FC236}">
              <a16:creationId xmlns:a16="http://schemas.microsoft.com/office/drawing/2014/main" id="{63B89695-DBD7-4DB8-B00E-761836E22903}"/>
            </a:ext>
          </a:extLst>
        </xdr:cNvPr>
        <xdr:cNvSpPr>
          <a:spLocks noChangeArrowheads="1"/>
        </xdr:cNvSpPr>
      </xdr:nvSpPr>
      <xdr:spPr bwMode="auto">
        <a:xfrm>
          <a:off x="371475" y="819150"/>
          <a:ext cx="2943225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Rows if YTD is Zero </a:t>
          </a:r>
        </a:p>
      </xdr:txBody>
    </xdr:sp>
    <xdr:clientData fPrintsWithSheet="0"/>
  </xdr:twoCellAnchor>
  <xdr:twoCellAnchor>
    <xdr:from>
      <xdr:col>1</xdr:col>
      <xdr:colOff>371475</xdr:colOff>
      <xdr:row>5</xdr:row>
      <xdr:rowOff>152400</xdr:rowOff>
    </xdr:from>
    <xdr:to>
      <xdr:col>2</xdr:col>
      <xdr:colOff>2543175</xdr:colOff>
      <xdr:row>7</xdr:row>
      <xdr:rowOff>66676</xdr:rowOff>
    </xdr:to>
    <xdr:sp macro="Hide_ZERO_rows" textlink="">
      <xdr:nvSpPr>
        <xdr:cNvPr id="32" name="AutoShape 4">
          <a:extLst>
            <a:ext uri="{FF2B5EF4-FFF2-40B4-BE49-F238E27FC236}">
              <a16:creationId xmlns:a16="http://schemas.microsoft.com/office/drawing/2014/main" id="{0ABC0095-5426-4638-BE80-DEA60E6FDEAD}"/>
            </a:ext>
          </a:extLst>
        </xdr:cNvPr>
        <xdr:cNvSpPr>
          <a:spLocks noChangeArrowheads="1"/>
        </xdr:cNvSpPr>
      </xdr:nvSpPr>
      <xdr:spPr bwMode="auto">
        <a:xfrm>
          <a:off x="371475" y="819150"/>
          <a:ext cx="2943225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Rows if YTD is Zero </a:t>
          </a:r>
        </a:p>
      </xdr:txBody>
    </xdr:sp>
    <xdr:clientData fPrintsWithSheet="0"/>
  </xdr:twoCellAnchor>
  <xdr:twoCellAnchor>
    <xdr:from>
      <xdr:col>1</xdr:col>
      <xdr:colOff>371475</xdr:colOff>
      <xdr:row>5</xdr:row>
      <xdr:rowOff>152400</xdr:rowOff>
    </xdr:from>
    <xdr:to>
      <xdr:col>2</xdr:col>
      <xdr:colOff>2543175</xdr:colOff>
      <xdr:row>7</xdr:row>
      <xdr:rowOff>66676</xdr:rowOff>
    </xdr:to>
    <xdr:sp macro="Hide_ZERO_rows" textlink="">
      <xdr:nvSpPr>
        <xdr:cNvPr id="33" name="AutoShape 4">
          <a:extLst>
            <a:ext uri="{FF2B5EF4-FFF2-40B4-BE49-F238E27FC236}">
              <a16:creationId xmlns:a16="http://schemas.microsoft.com/office/drawing/2014/main" id="{A305FADA-0140-4541-BBCF-263F797DF31E}"/>
            </a:ext>
          </a:extLst>
        </xdr:cNvPr>
        <xdr:cNvSpPr>
          <a:spLocks noChangeArrowheads="1"/>
        </xdr:cNvSpPr>
      </xdr:nvSpPr>
      <xdr:spPr bwMode="auto">
        <a:xfrm>
          <a:off x="371475" y="819150"/>
          <a:ext cx="2943225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Rows if YTD is Zero </a:t>
          </a:r>
        </a:p>
      </xdr:txBody>
    </xdr:sp>
    <xdr:clientData fPrintsWithSheet="0"/>
  </xdr:twoCellAnchor>
  <xdr:twoCellAnchor>
    <xdr:from>
      <xdr:col>1</xdr:col>
      <xdr:colOff>371475</xdr:colOff>
      <xdr:row>5</xdr:row>
      <xdr:rowOff>152400</xdr:rowOff>
    </xdr:from>
    <xdr:to>
      <xdr:col>2</xdr:col>
      <xdr:colOff>2543175</xdr:colOff>
      <xdr:row>7</xdr:row>
      <xdr:rowOff>66676</xdr:rowOff>
    </xdr:to>
    <xdr:sp macro="Hide_ZERO_rows" textlink="">
      <xdr:nvSpPr>
        <xdr:cNvPr id="34" name="AutoShape 4">
          <a:extLst>
            <a:ext uri="{FF2B5EF4-FFF2-40B4-BE49-F238E27FC236}">
              <a16:creationId xmlns:a16="http://schemas.microsoft.com/office/drawing/2014/main" id="{8F57571E-BA48-478E-B4AA-A6EC8351E969}"/>
            </a:ext>
          </a:extLst>
        </xdr:cNvPr>
        <xdr:cNvSpPr>
          <a:spLocks noChangeArrowheads="1"/>
        </xdr:cNvSpPr>
      </xdr:nvSpPr>
      <xdr:spPr bwMode="auto">
        <a:xfrm>
          <a:off x="371475" y="819150"/>
          <a:ext cx="2943225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Rows if YTD is Zero </a:t>
          </a:r>
        </a:p>
      </xdr:txBody>
    </xdr:sp>
    <xdr:clientData fPrintsWithSheet="0"/>
  </xdr:twoCellAnchor>
  <xdr:twoCellAnchor>
    <xdr:from>
      <xdr:col>1</xdr:col>
      <xdr:colOff>371475</xdr:colOff>
      <xdr:row>5</xdr:row>
      <xdr:rowOff>152400</xdr:rowOff>
    </xdr:from>
    <xdr:to>
      <xdr:col>2</xdr:col>
      <xdr:colOff>2543175</xdr:colOff>
      <xdr:row>7</xdr:row>
      <xdr:rowOff>66676</xdr:rowOff>
    </xdr:to>
    <xdr:sp macro="Hide_ZERO_rows" textlink="">
      <xdr:nvSpPr>
        <xdr:cNvPr id="35" name="AutoShape 4">
          <a:extLst>
            <a:ext uri="{FF2B5EF4-FFF2-40B4-BE49-F238E27FC236}">
              <a16:creationId xmlns:a16="http://schemas.microsoft.com/office/drawing/2014/main" id="{C3284EDE-939E-4EC5-8B51-BD7700DEF5F5}"/>
            </a:ext>
          </a:extLst>
        </xdr:cNvPr>
        <xdr:cNvSpPr>
          <a:spLocks noChangeArrowheads="1"/>
        </xdr:cNvSpPr>
      </xdr:nvSpPr>
      <xdr:spPr bwMode="auto">
        <a:xfrm>
          <a:off x="371475" y="819150"/>
          <a:ext cx="2943225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Rows if YTD is Zero </a:t>
          </a:r>
        </a:p>
      </xdr:txBody>
    </xdr:sp>
    <xdr:clientData fPrintsWithSheet="0"/>
  </xdr:twoCellAnchor>
  <xdr:twoCellAnchor>
    <xdr:from>
      <xdr:col>1</xdr:col>
      <xdr:colOff>371475</xdr:colOff>
      <xdr:row>5</xdr:row>
      <xdr:rowOff>152400</xdr:rowOff>
    </xdr:from>
    <xdr:to>
      <xdr:col>2</xdr:col>
      <xdr:colOff>2543175</xdr:colOff>
      <xdr:row>7</xdr:row>
      <xdr:rowOff>66676</xdr:rowOff>
    </xdr:to>
    <xdr:sp macro="Hide_ZERO_rows" textlink="">
      <xdr:nvSpPr>
        <xdr:cNvPr id="36" name="AutoShape 4">
          <a:extLst>
            <a:ext uri="{FF2B5EF4-FFF2-40B4-BE49-F238E27FC236}">
              <a16:creationId xmlns:a16="http://schemas.microsoft.com/office/drawing/2014/main" id="{4FD4F6EB-8906-4601-9FCB-54B0942F084B}"/>
            </a:ext>
          </a:extLst>
        </xdr:cNvPr>
        <xdr:cNvSpPr>
          <a:spLocks noChangeArrowheads="1"/>
        </xdr:cNvSpPr>
      </xdr:nvSpPr>
      <xdr:spPr bwMode="auto">
        <a:xfrm>
          <a:off x="371475" y="819150"/>
          <a:ext cx="2943225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Rows if YTD is Zero </a:t>
          </a:r>
        </a:p>
      </xdr:txBody>
    </xdr:sp>
    <xdr:clientData fPrintsWithSheet="0"/>
  </xdr:twoCellAnchor>
  <xdr:twoCellAnchor>
    <xdr:from>
      <xdr:col>1</xdr:col>
      <xdr:colOff>371475</xdr:colOff>
      <xdr:row>5</xdr:row>
      <xdr:rowOff>152400</xdr:rowOff>
    </xdr:from>
    <xdr:to>
      <xdr:col>2</xdr:col>
      <xdr:colOff>2543175</xdr:colOff>
      <xdr:row>7</xdr:row>
      <xdr:rowOff>66676</xdr:rowOff>
    </xdr:to>
    <xdr:sp macro="Hide_ZERO_rows" textlink="">
      <xdr:nvSpPr>
        <xdr:cNvPr id="37" name="AutoShape 4">
          <a:extLst>
            <a:ext uri="{FF2B5EF4-FFF2-40B4-BE49-F238E27FC236}">
              <a16:creationId xmlns:a16="http://schemas.microsoft.com/office/drawing/2014/main" id="{7224F496-DA62-4ABE-BC1A-6CCBA5A178E1}"/>
            </a:ext>
          </a:extLst>
        </xdr:cNvPr>
        <xdr:cNvSpPr>
          <a:spLocks noChangeArrowheads="1"/>
        </xdr:cNvSpPr>
      </xdr:nvSpPr>
      <xdr:spPr bwMode="auto">
        <a:xfrm>
          <a:off x="371475" y="819150"/>
          <a:ext cx="2943225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Rows if YTD is Zero </a:t>
          </a:r>
        </a:p>
      </xdr:txBody>
    </xdr:sp>
    <xdr:clientData fPrintsWithSheet="0"/>
  </xdr:twoCellAnchor>
  <xdr:twoCellAnchor>
    <xdr:from>
      <xdr:col>1</xdr:col>
      <xdr:colOff>371475</xdr:colOff>
      <xdr:row>5</xdr:row>
      <xdr:rowOff>152400</xdr:rowOff>
    </xdr:from>
    <xdr:to>
      <xdr:col>2</xdr:col>
      <xdr:colOff>2543175</xdr:colOff>
      <xdr:row>7</xdr:row>
      <xdr:rowOff>66676</xdr:rowOff>
    </xdr:to>
    <xdr:sp macro="Hide_ZERO_rows" textlink="">
      <xdr:nvSpPr>
        <xdr:cNvPr id="38" name="AutoShape 4">
          <a:extLst>
            <a:ext uri="{FF2B5EF4-FFF2-40B4-BE49-F238E27FC236}">
              <a16:creationId xmlns:a16="http://schemas.microsoft.com/office/drawing/2014/main" id="{80CD0E7B-7FF2-4992-853F-DB9916D16822}"/>
            </a:ext>
          </a:extLst>
        </xdr:cNvPr>
        <xdr:cNvSpPr>
          <a:spLocks noChangeArrowheads="1"/>
        </xdr:cNvSpPr>
      </xdr:nvSpPr>
      <xdr:spPr bwMode="auto">
        <a:xfrm>
          <a:off x="371475" y="819150"/>
          <a:ext cx="2943225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Rows if YTD is Zero </a:t>
          </a:r>
        </a:p>
      </xdr:txBody>
    </xdr:sp>
    <xdr:clientData fPrintsWithSheet="0"/>
  </xdr:twoCellAnchor>
  <xdr:twoCellAnchor>
    <xdr:from>
      <xdr:col>1</xdr:col>
      <xdr:colOff>371475</xdr:colOff>
      <xdr:row>5</xdr:row>
      <xdr:rowOff>152400</xdr:rowOff>
    </xdr:from>
    <xdr:to>
      <xdr:col>2</xdr:col>
      <xdr:colOff>2543175</xdr:colOff>
      <xdr:row>7</xdr:row>
      <xdr:rowOff>66676</xdr:rowOff>
    </xdr:to>
    <xdr:sp macro="Hide_ZERO_rows" textlink="">
      <xdr:nvSpPr>
        <xdr:cNvPr id="39" name="AutoShape 4">
          <a:extLst>
            <a:ext uri="{FF2B5EF4-FFF2-40B4-BE49-F238E27FC236}">
              <a16:creationId xmlns:a16="http://schemas.microsoft.com/office/drawing/2014/main" id="{90A4BFDB-EEF1-4631-B012-62C45B027EF6}"/>
            </a:ext>
          </a:extLst>
        </xdr:cNvPr>
        <xdr:cNvSpPr>
          <a:spLocks noChangeArrowheads="1"/>
        </xdr:cNvSpPr>
      </xdr:nvSpPr>
      <xdr:spPr bwMode="auto">
        <a:xfrm>
          <a:off x="371475" y="819150"/>
          <a:ext cx="2943225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Rows if YTD is Zero </a:t>
          </a:r>
        </a:p>
      </xdr:txBody>
    </xdr:sp>
    <xdr:clientData fPrintsWithSheet="0"/>
  </xdr:twoCellAnchor>
  <xdr:twoCellAnchor>
    <xdr:from>
      <xdr:col>1</xdr:col>
      <xdr:colOff>371475</xdr:colOff>
      <xdr:row>5</xdr:row>
      <xdr:rowOff>152400</xdr:rowOff>
    </xdr:from>
    <xdr:to>
      <xdr:col>2</xdr:col>
      <xdr:colOff>2543175</xdr:colOff>
      <xdr:row>7</xdr:row>
      <xdr:rowOff>66676</xdr:rowOff>
    </xdr:to>
    <xdr:sp macro="Hide_ZERO_rows" textlink="">
      <xdr:nvSpPr>
        <xdr:cNvPr id="40" name="AutoShape 4">
          <a:extLst>
            <a:ext uri="{FF2B5EF4-FFF2-40B4-BE49-F238E27FC236}">
              <a16:creationId xmlns:a16="http://schemas.microsoft.com/office/drawing/2014/main" id="{FF9ACA23-C008-41FF-93EC-7B68C6F8FD25}"/>
            </a:ext>
          </a:extLst>
        </xdr:cNvPr>
        <xdr:cNvSpPr>
          <a:spLocks noChangeArrowheads="1"/>
        </xdr:cNvSpPr>
      </xdr:nvSpPr>
      <xdr:spPr bwMode="auto">
        <a:xfrm>
          <a:off x="371475" y="819150"/>
          <a:ext cx="2943225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Rows if YTD is Zero </a:t>
          </a:r>
        </a:p>
      </xdr:txBody>
    </xdr:sp>
    <xdr:clientData fPrintsWithSheet="0"/>
  </xdr:twoCellAnchor>
  <xdr:twoCellAnchor>
    <xdr:from>
      <xdr:col>1</xdr:col>
      <xdr:colOff>142239</xdr:colOff>
      <xdr:row>1</xdr:row>
      <xdr:rowOff>47625</xdr:rowOff>
    </xdr:from>
    <xdr:to>
      <xdr:col>2</xdr:col>
      <xdr:colOff>713320</xdr:colOff>
      <xdr:row>2</xdr:row>
      <xdr:rowOff>142876</xdr:rowOff>
    </xdr:to>
    <xdr:sp macro="Hide_ZERO_rows" textlink="">
      <xdr:nvSpPr>
        <xdr:cNvPr id="41" name="AutoShape 4">
          <a:extLst>
            <a:ext uri="{FF2B5EF4-FFF2-40B4-BE49-F238E27FC236}">
              <a16:creationId xmlns:a16="http://schemas.microsoft.com/office/drawing/2014/main" id="{59B6381A-06BC-4F36-B24A-407037106936}"/>
            </a:ext>
          </a:extLst>
        </xdr:cNvPr>
        <xdr:cNvSpPr>
          <a:spLocks noChangeArrowheads="1"/>
        </xdr:cNvSpPr>
      </xdr:nvSpPr>
      <xdr:spPr bwMode="auto">
        <a:xfrm>
          <a:off x="142239" y="47625"/>
          <a:ext cx="1523581" cy="257176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121919</xdr:colOff>
      <xdr:row>1</xdr:row>
      <xdr:rowOff>47625</xdr:rowOff>
    </xdr:from>
    <xdr:to>
      <xdr:col>2</xdr:col>
      <xdr:colOff>725276</xdr:colOff>
      <xdr:row>2</xdr:row>
      <xdr:rowOff>142876</xdr:rowOff>
    </xdr:to>
    <xdr:sp macro="Hide_ZERO_rows" textlink="">
      <xdr:nvSpPr>
        <xdr:cNvPr id="42" name="AutoShape 4">
          <a:extLst>
            <a:ext uri="{FF2B5EF4-FFF2-40B4-BE49-F238E27FC236}">
              <a16:creationId xmlns:a16="http://schemas.microsoft.com/office/drawing/2014/main" id="{912DC875-07AC-44B1-9C53-1BCD1E59A5A6}"/>
            </a:ext>
          </a:extLst>
        </xdr:cNvPr>
        <xdr:cNvSpPr>
          <a:spLocks noChangeArrowheads="1"/>
        </xdr:cNvSpPr>
      </xdr:nvSpPr>
      <xdr:spPr bwMode="auto">
        <a:xfrm>
          <a:off x="121919" y="47625"/>
          <a:ext cx="1555857" cy="257176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121919</xdr:colOff>
      <xdr:row>1</xdr:row>
      <xdr:rowOff>47625</xdr:rowOff>
    </xdr:from>
    <xdr:to>
      <xdr:col>2</xdr:col>
      <xdr:colOff>725276</xdr:colOff>
      <xdr:row>2</xdr:row>
      <xdr:rowOff>142876</xdr:rowOff>
    </xdr:to>
    <xdr:sp macro="Hide_ZERO_rows" textlink="">
      <xdr:nvSpPr>
        <xdr:cNvPr id="43" name="AutoShape 4">
          <a:extLst>
            <a:ext uri="{FF2B5EF4-FFF2-40B4-BE49-F238E27FC236}">
              <a16:creationId xmlns:a16="http://schemas.microsoft.com/office/drawing/2014/main" id="{0E05DCE3-EA37-4472-A7DA-4D8F8157BE92}"/>
            </a:ext>
          </a:extLst>
        </xdr:cNvPr>
        <xdr:cNvSpPr>
          <a:spLocks noChangeArrowheads="1"/>
        </xdr:cNvSpPr>
      </xdr:nvSpPr>
      <xdr:spPr bwMode="auto">
        <a:xfrm>
          <a:off x="121919" y="47625"/>
          <a:ext cx="1555857" cy="257176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121919</xdr:colOff>
      <xdr:row>1</xdr:row>
      <xdr:rowOff>47625</xdr:rowOff>
    </xdr:from>
    <xdr:to>
      <xdr:col>2</xdr:col>
      <xdr:colOff>725276</xdr:colOff>
      <xdr:row>2</xdr:row>
      <xdr:rowOff>142876</xdr:rowOff>
    </xdr:to>
    <xdr:sp macro="Hide_ZERO_rows" textlink="">
      <xdr:nvSpPr>
        <xdr:cNvPr id="44" name="AutoShape 4">
          <a:extLst>
            <a:ext uri="{FF2B5EF4-FFF2-40B4-BE49-F238E27FC236}">
              <a16:creationId xmlns:a16="http://schemas.microsoft.com/office/drawing/2014/main" id="{97F132CD-7FA6-4DB9-B3E9-3DC6F2F33A15}"/>
            </a:ext>
          </a:extLst>
        </xdr:cNvPr>
        <xdr:cNvSpPr>
          <a:spLocks noChangeArrowheads="1"/>
        </xdr:cNvSpPr>
      </xdr:nvSpPr>
      <xdr:spPr bwMode="auto">
        <a:xfrm>
          <a:off x="121919" y="47625"/>
          <a:ext cx="1555857" cy="257176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121919</xdr:colOff>
      <xdr:row>1</xdr:row>
      <xdr:rowOff>47625</xdr:rowOff>
    </xdr:from>
    <xdr:to>
      <xdr:col>2</xdr:col>
      <xdr:colOff>725276</xdr:colOff>
      <xdr:row>2</xdr:row>
      <xdr:rowOff>142876</xdr:rowOff>
    </xdr:to>
    <xdr:sp macro="Hide_ZERO_rows" textlink="">
      <xdr:nvSpPr>
        <xdr:cNvPr id="45" name="AutoShape 4">
          <a:extLst>
            <a:ext uri="{FF2B5EF4-FFF2-40B4-BE49-F238E27FC236}">
              <a16:creationId xmlns:a16="http://schemas.microsoft.com/office/drawing/2014/main" id="{C4E48EEB-7A3C-46DF-A23D-44346A304548}"/>
            </a:ext>
          </a:extLst>
        </xdr:cNvPr>
        <xdr:cNvSpPr>
          <a:spLocks noChangeArrowheads="1"/>
        </xdr:cNvSpPr>
      </xdr:nvSpPr>
      <xdr:spPr bwMode="auto">
        <a:xfrm>
          <a:off x="121919" y="47625"/>
          <a:ext cx="1555857" cy="257176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121919</xdr:colOff>
      <xdr:row>1</xdr:row>
      <xdr:rowOff>47625</xdr:rowOff>
    </xdr:from>
    <xdr:to>
      <xdr:col>2</xdr:col>
      <xdr:colOff>725276</xdr:colOff>
      <xdr:row>2</xdr:row>
      <xdr:rowOff>142876</xdr:rowOff>
    </xdr:to>
    <xdr:sp macro="Hide_ZERO_rows" textlink="">
      <xdr:nvSpPr>
        <xdr:cNvPr id="46" name="AutoShape 4">
          <a:extLst>
            <a:ext uri="{FF2B5EF4-FFF2-40B4-BE49-F238E27FC236}">
              <a16:creationId xmlns:a16="http://schemas.microsoft.com/office/drawing/2014/main" id="{A3C1293A-E22C-4B67-AB1E-7A215241246C}"/>
            </a:ext>
          </a:extLst>
        </xdr:cNvPr>
        <xdr:cNvSpPr>
          <a:spLocks noChangeArrowheads="1"/>
        </xdr:cNvSpPr>
      </xdr:nvSpPr>
      <xdr:spPr bwMode="auto">
        <a:xfrm>
          <a:off x="121919" y="47625"/>
          <a:ext cx="1555857" cy="257176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121919</xdr:colOff>
      <xdr:row>1</xdr:row>
      <xdr:rowOff>47625</xdr:rowOff>
    </xdr:from>
    <xdr:to>
      <xdr:col>2</xdr:col>
      <xdr:colOff>725276</xdr:colOff>
      <xdr:row>2</xdr:row>
      <xdr:rowOff>142876</xdr:rowOff>
    </xdr:to>
    <xdr:sp macro="Hide_ZERO_rows" textlink="">
      <xdr:nvSpPr>
        <xdr:cNvPr id="47" name="AutoShape 4">
          <a:extLst>
            <a:ext uri="{FF2B5EF4-FFF2-40B4-BE49-F238E27FC236}">
              <a16:creationId xmlns:a16="http://schemas.microsoft.com/office/drawing/2014/main" id="{EEBF4639-5C3D-4D37-8975-B460E792BDA3}"/>
            </a:ext>
          </a:extLst>
        </xdr:cNvPr>
        <xdr:cNvSpPr>
          <a:spLocks noChangeArrowheads="1"/>
        </xdr:cNvSpPr>
      </xdr:nvSpPr>
      <xdr:spPr bwMode="auto">
        <a:xfrm>
          <a:off x="121919" y="47625"/>
          <a:ext cx="1555857" cy="257176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121919</xdr:colOff>
      <xdr:row>1</xdr:row>
      <xdr:rowOff>47625</xdr:rowOff>
    </xdr:from>
    <xdr:to>
      <xdr:col>2</xdr:col>
      <xdr:colOff>725276</xdr:colOff>
      <xdr:row>2</xdr:row>
      <xdr:rowOff>142876</xdr:rowOff>
    </xdr:to>
    <xdr:sp macro="Hide_ZERO_rows" textlink="">
      <xdr:nvSpPr>
        <xdr:cNvPr id="48" name="AutoShape 4">
          <a:extLst>
            <a:ext uri="{FF2B5EF4-FFF2-40B4-BE49-F238E27FC236}">
              <a16:creationId xmlns:a16="http://schemas.microsoft.com/office/drawing/2014/main" id="{2BC1D785-EBEB-409F-89C6-1E0E0766FFC6}"/>
            </a:ext>
          </a:extLst>
        </xdr:cNvPr>
        <xdr:cNvSpPr>
          <a:spLocks noChangeArrowheads="1"/>
        </xdr:cNvSpPr>
      </xdr:nvSpPr>
      <xdr:spPr bwMode="auto">
        <a:xfrm>
          <a:off x="121919" y="47625"/>
          <a:ext cx="1555857" cy="257176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121919</xdr:colOff>
      <xdr:row>1</xdr:row>
      <xdr:rowOff>47625</xdr:rowOff>
    </xdr:from>
    <xdr:to>
      <xdr:col>2</xdr:col>
      <xdr:colOff>725276</xdr:colOff>
      <xdr:row>2</xdr:row>
      <xdr:rowOff>142876</xdr:rowOff>
    </xdr:to>
    <xdr:sp macro="Hide_ZERO_rows" textlink="">
      <xdr:nvSpPr>
        <xdr:cNvPr id="49" name="AutoShape 4">
          <a:extLst>
            <a:ext uri="{FF2B5EF4-FFF2-40B4-BE49-F238E27FC236}">
              <a16:creationId xmlns:a16="http://schemas.microsoft.com/office/drawing/2014/main" id="{5DE4C6CC-64E7-4EC2-8755-843A22231E4A}"/>
            </a:ext>
          </a:extLst>
        </xdr:cNvPr>
        <xdr:cNvSpPr>
          <a:spLocks noChangeArrowheads="1"/>
        </xdr:cNvSpPr>
      </xdr:nvSpPr>
      <xdr:spPr bwMode="auto">
        <a:xfrm>
          <a:off x="121919" y="47625"/>
          <a:ext cx="1555857" cy="257176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121919</xdr:colOff>
      <xdr:row>1</xdr:row>
      <xdr:rowOff>47625</xdr:rowOff>
    </xdr:from>
    <xdr:to>
      <xdr:col>2</xdr:col>
      <xdr:colOff>725276</xdr:colOff>
      <xdr:row>2</xdr:row>
      <xdr:rowOff>142876</xdr:rowOff>
    </xdr:to>
    <xdr:sp macro="Hide_ZERO_rows" textlink="">
      <xdr:nvSpPr>
        <xdr:cNvPr id="50" name="AutoShape 4">
          <a:extLst>
            <a:ext uri="{FF2B5EF4-FFF2-40B4-BE49-F238E27FC236}">
              <a16:creationId xmlns:a16="http://schemas.microsoft.com/office/drawing/2014/main" id="{D259A9B1-8619-4A5F-A354-2049FB1CCD05}"/>
            </a:ext>
          </a:extLst>
        </xdr:cNvPr>
        <xdr:cNvSpPr>
          <a:spLocks noChangeArrowheads="1"/>
        </xdr:cNvSpPr>
      </xdr:nvSpPr>
      <xdr:spPr bwMode="auto">
        <a:xfrm>
          <a:off x="121919" y="47625"/>
          <a:ext cx="1555857" cy="257176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121919</xdr:colOff>
      <xdr:row>1</xdr:row>
      <xdr:rowOff>47625</xdr:rowOff>
    </xdr:from>
    <xdr:to>
      <xdr:col>2</xdr:col>
      <xdr:colOff>725276</xdr:colOff>
      <xdr:row>2</xdr:row>
      <xdr:rowOff>142876</xdr:rowOff>
    </xdr:to>
    <xdr:sp macro="Hide_ZERO_rows" textlink="">
      <xdr:nvSpPr>
        <xdr:cNvPr id="51" name="AutoShape 4">
          <a:extLst>
            <a:ext uri="{FF2B5EF4-FFF2-40B4-BE49-F238E27FC236}">
              <a16:creationId xmlns:a16="http://schemas.microsoft.com/office/drawing/2014/main" id="{9F0F03A0-B2EC-4098-9383-A39E256BC284}"/>
            </a:ext>
          </a:extLst>
        </xdr:cNvPr>
        <xdr:cNvSpPr>
          <a:spLocks noChangeArrowheads="1"/>
        </xdr:cNvSpPr>
      </xdr:nvSpPr>
      <xdr:spPr bwMode="auto">
        <a:xfrm>
          <a:off x="121919" y="47625"/>
          <a:ext cx="1555857" cy="257176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121919</xdr:colOff>
      <xdr:row>1</xdr:row>
      <xdr:rowOff>47625</xdr:rowOff>
    </xdr:from>
    <xdr:to>
      <xdr:col>2</xdr:col>
      <xdr:colOff>725276</xdr:colOff>
      <xdr:row>2</xdr:row>
      <xdr:rowOff>142876</xdr:rowOff>
    </xdr:to>
    <xdr:sp macro="Hide_ZERO_rows" textlink="">
      <xdr:nvSpPr>
        <xdr:cNvPr id="52" name="AutoShape 4">
          <a:extLst>
            <a:ext uri="{FF2B5EF4-FFF2-40B4-BE49-F238E27FC236}">
              <a16:creationId xmlns:a16="http://schemas.microsoft.com/office/drawing/2014/main" id="{E1328986-FE92-4437-94C4-582B3B040124}"/>
            </a:ext>
          </a:extLst>
        </xdr:cNvPr>
        <xdr:cNvSpPr>
          <a:spLocks noChangeArrowheads="1"/>
        </xdr:cNvSpPr>
      </xdr:nvSpPr>
      <xdr:spPr bwMode="auto">
        <a:xfrm>
          <a:off x="121919" y="47625"/>
          <a:ext cx="1555857" cy="257176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121919</xdr:colOff>
      <xdr:row>1</xdr:row>
      <xdr:rowOff>47625</xdr:rowOff>
    </xdr:from>
    <xdr:to>
      <xdr:col>2</xdr:col>
      <xdr:colOff>725276</xdr:colOff>
      <xdr:row>2</xdr:row>
      <xdr:rowOff>142876</xdr:rowOff>
    </xdr:to>
    <xdr:sp macro="Hide_ZERO_rows" textlink="">
      <xdr:nvSpPr>
        <xdr:cNvPr id="53" name="AutoShape 4">
          <a:extLst>
            <a:ext uri="{FF2B5EF4-FFF2-40B4-BE49-F238E27FC236}">
              <a16:creationId xmlns:a16="http://schemas.microsoft.com/office/drawing/2014/main" id="{D7137D69-ADDB-4B6E-A491-8D1C371026C2}"/>
            </a:ext>
          </a:extLst>
        </xdr:cNvPr>
        <xdr:cNvSpPr>
          <a:spLocks noChangeArrowheads="1"/>
        </xdr:cNvSpPr>
      </xdr:nvSpPr>
      <xdr:spPr bwMode="auto">
        <a:xfrm>
          <a:off x="121919" y="47625"/>
          <a:ext cx="1555857" cy="257176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365125</xdr:colOff>
      <xdr:row>5</xdr:row>
      <xdr:rowOff>152400</xdr:rowOff>
    </xdr:from>
    <xdr:to>
      <xdr:col>2</xdr:col>
      <xdr:colOff>2537511</xdr:colOff>
      <xdr:row>7</xdr:row>
      <xdr:rowOff>68710</xdr:rowOff>
    </xdr:to>
    <xdr:sp macro="Hide_ZERO_rows" textlink="">
      <xdr:nvSpPr>
        <xdr:cNvPr id="54" name="AutoShape 4">
          <a:extLst>
            <a:ext uri="{FF2B5EF4-FFF2-40B4-BE49-F238E27FC236}">
              <a16:creationId xmlns:a16="http://schemas.microsoft.com/office/drawing/2014/main" id="{EF322F18-12D4-4545-A447-201C6680EA8E}"/>
            </a:ext>
          </a:extLst>
        </xdr:cNvPr>
        <xdr:cNvSpPr>
          <a:spLocks noChangeArrowheads="1"/>
        </xdr:cNvSpPr>
      </xdr:nvSpPr>
      <xdr:spPr bwMode="auto">
        <a:xfrm>
          <a:off x="365125" y="819150"/>
          <a:ext cx="2953436" cy="259210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Rows if YTD is Zero </a:t>
          </a:r>
        </a:p>
      </xdr:txBody>
    </xdr:sp>
    <xdr:clientData fPrintsWithSheet="0"/>
  </xdr:twoCellAnchor>
  <xdr:twoCellAnchor>
    <xdr:from>
      <xdr:col>1</xdr:col>
      <xdr:colOff>365125</xdr:colOff>
      <xdr:row>5</xdr:row>
      <xdr:rowOff>152400</xdr:rowOff>
    </xdr:from>
    <xdr:to>
      <xdr:col>2</xdr:col>
      <xdr:colOff>2537511</xdr:colOff>
      <xdr:row>7</xdr:row>
      <xdr:rowOff>68710</xdr:rowOff>
    </xdr:to>
    <xdr:sp macro="Hide_ZERO_rows" textlink="">
      <xdr:nvSpPr>
        <xdr:cNvPr id="55" name="AutoShape 4">
          <a:extLst>
            <a:ext uri="{FF2B5EF4-FFF2-40B4-BE49-F238E27FC236}">
              <a16:creationId xmlns:a16="http://schemas.microsoft.com/office/drawing/2014/main" id="{DDC17F77-9EB8-4272-8B17-5206E0A81DC0}"/>
            </a:ext>
          </a:extLst>
        </xdr:cNvPr>
        <xdr:cNvSpPr>
          <a:spLocks noChangeArrowheads="1"/>
        </xdr:cNvSpPr>
      </xdr:nvSpPr>
      <xdr:spPr bwMode="auto">
        <a:xfrm>
          <a:off x="365125" y="819150"/>
          <a:ext cx="2953436" cy="259210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Rows if YTD is Zero </a:t>
          </a:r>
        </a:p>
      </xdr:txBody>
    </xdr:sp>
    <xdr:clientData fPrintsWithSheet="0"/>
  </xdr:twoCellAnchor>
  <xdr:twoCellAnchor>
    <xdr:from>
      <xdr:col>1</xdr:col>
      <xdr:colOff>365125</xdr:colOff>
      <xdr:row>5</xdr:row>
      <xdr:rowOff>152400</xdr:rowOff>
    </xdr:from>
    <xdr:to>
      <xdr:col>2</xdr:col>
      <xdr:colOff>2537511</xdr:colOff>
      <xdr:row>7</xdr:row>
      <xdr:rowOff>68710</xdr:rowOff>
    </xdr:to>
    <xdr:sp macro="Hide_ZERO_rows" textlink="">
      <xdr:nvSpPr>
        <xdr:cNvPr id="56" name="AutoShape 4">
          <a:extLst>
            <a:ext uri="{FF2B5EF4-FFF2-40B4-BE49-F238E27FC236}">
              <a16:creationId xmlns:a16="http://schemas.microsoft.com/office/drawing/2014/main" id="{A2DB43F7-9446-4FEE-8438-9EAB802F9B68}"/>
            </a:ext>
          </a:extLst>
        </xdr:cNvPr>
        <xdr:cNvSpPr>
          <a:spLocks noChangeArrowheads="1"/>
        </xdr:cNvSpPr>
      </xdr:nvSpPr>
      <xdr:spPr bwMode="auto">
        <a:xfrm>
          <a:off x="365125" y="819150"/>
          <a:ext cx="2953436" cy="259210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Rows if YTD is Zero </a:t>
          </a:r>
        </a:p>
      </xdr:txBody>
    </xdr:sp>
    <xdr:clientData fPrintsWithSheet="0"/>
  </xdr:twoCellAnchor>
  <xdr:twoCellAnchor>
    <xdr:from>
      <xdr:col>1</xdr:col>
      <xdr:colOff>365125</xdr:colOff>
      <xdr:row>5</xdr:row>
      <xdr:rowOff>152400</xdr:rowOff>
    </xdr:from>
    <xdr:to>
      <xdr:col>2</xdr:col>
      <xdr:colOff>2537511</xdr:colOff>
      <xdr:row>7</xdr:row>
      <xdr:rowOff>68710</xdr:rowOff>
    </xdr:to>
    <xdr:sp macro="Hide_ZERO_rows" textlink="">
      <xdr:nvSpPr>
        <xdr:cNvPr id="57" name="AutoShape 4">
          <a:extLst>
            <a:ext uri="{FF2B5EF4-FFF2-40B4-BE49-F238E27FC236}">
              <a16:creationId xmlns:a16="http://schemas.microsoft.com/office/drawing/2014/main" id="{8068B0F8-2F49-42DF-AF0E-C46566D43EFF}"/>
            </a:ext>
          </a:extLst>
        </xdr:cNvPr>
        <xdr:cNvSpPr>
          <a:spLocks noChangeArrowheads="1"/>
        </xdr:cNvSpPr>
      </xdr:nvSpPr>
      <xdr:spPr bwMode="auto">
        <a:xfrm>
          <a:off x="365125" y="819150"/>
          <a:ext cx="2953436" cy="259210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Rows if YTD is Zero </a:t>
          </a:r>
        </a:p>
      </xdr:txBody>
    </xdr:sp>
    <xdr:clientData fPrintsWithSheet="0"/>
  </xdr:twoCellAnchor>
  <xdr:twoCellAnchor>
    <xdr:from>
      <xdr:col>1</xdr:col>
      <xdr:colOff>365125</xdr:colOff>
      <xdr:row>5</xdr:row>
      <xdr:rowOff>152400</xdr:rowOff>
    </xdr:from>
    <xdr:to>
      <xdr:col>2</xdr:col>
      <xdr:colOff>2537511</xdr:colOff>
      <xdr:row>7</xdr:row>
      <xdr:rowOff>68710</xdr:rowOff>
    </xdr:to>
    <xdr:sp macro="Hide_ZERO_rows" textlink="">
      <xdr:nvSpPr>
        <xdr:cNvPr id="58" name="AutoShape 4">
          <a:extLst>
            <a:ext uri="{FF2B5EF4-FFF2-40B4-BE49-F238E27FC236}">
              <a16:creationId xmlns:a16="http://schemas.microsoft.com/office/drawing/2014/main" id="{5D5055FF-DC6C-46E7-8608-FD850397D745}"/>
            </a:ext>
          </a:extLst>
        </xdr:cNvPr>
        <xdr:cNvSpPr>
          <a:spLocks noChangeArrowheads="1"/>
        </xdr:cNvSpPr>
      </xdr:nvSpPr>
      <xdr:spPr bwMode="auto">
        <a:xfrm>
          <a:off x="365125" y="819150"/>
          <a:ext cx="2953436" cy="259210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Rows if YTD is Zero </a:t>
          </a:r>
        </a:p>
      </xdr:txBody>
    </xdr:sp>
    <xdr:clientData fPrintsWithSheet="0"/>
  </xdr:twoCellAnchor>
  <xdr:twoCellAnchor>
    <xdr:from>
      <xdr:col>1</xdr:col>
      <xdr:colOff>365125</xdr:colOff>
      <xdr:row>5</xdr:row>
      <xdr:rowOff>152400</xdr:rowOff>
    </xdr:from>
    <xdr:to>
      <xdr:col>2</xdr:col>
      <xdr:colOff>2537511</xdr:colOff>
      <xdr:row>7</xdr:row>
      <xdr:rowOff>68710</xdr:rowOff>
    </xdr:to>
    <xdr:sp macro="Hide_ZERO_rows" textlink="">
      <xdr:nvSpPr>
        <xdr:cNvPr id="59" name="AutoShape 4">
          <a:extLst>
            <a:ext uri="{FF2B5EF4-FFF2-40B4-BE49-F238E27FC236}">
              <a16:creationId xmlns:a16="http://schemas.microsoft.com/office/drawing/2014/main" id="{2EF65A5A-45AD-4C38-B338-83F02BC700D2}"/>
            </a:ext>
          </a:extLst>
        </xdr:cNvPr>
        <xdr:cNvSpPr>
          <a:spLocks noChangeArrowheads="1"/>
        </xdr:cNvSpPr>
      </xdr:nvSpPr>
      <xdr:spPr bwMode="auto">
        <a:xfrm>
          <a:off x="365125" y="819150"/>
          <a:ext cx="2953436" cy="259210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Rows if YTD is Zero </a:t>
          </a:r>
        </a:p>
      </xdr:txBody>
    </xdr:sp>
    <xdr:clientData fPrintsWithSheet="0"/>
  </xdr:twoCellAnchor>
  <xdr:twoCellAnchor>
    <xdr:from>
      <xdr:col>1</xdr:col>
      <xdr:colOff>365125</xdr:colOff>
      <xdr:row>5</xdr:row>
      <xdr:rowOff>152400</xdr:rowOff>
    </xdr:from>
    <xdr:to>
      <xdr:col>2</xdr:col>
      <xdr:colOff>2537511</xdr:colOff>
      <xdr:row>7</xdr:row>
      <xdr:rowOff>68710</xdr:rowOff>
    </xdr:to>
    <xdr:sp macro="Hide_ZERO_rows" textlink="">
      <xdr:nvSpPr>
        <xdr:cNvPr id="60" name="AutoShape 4">
          <a:extLst>
            <a:ext uri="{FF2B5EF4-FFF2-40B4-BE49-F238E27FC236}">
              <a16:creationId xmlns:a16="http://schemas.microsoft.com/office/drawing/2014/main" id="{C8B9FDD7-4DAE-4858-A458-B285EF2B2376}"/>
            </a:ext>
          </a:extLst>
        </xdr:cNvPr>
        <xdr:cNvSpPr>
          <a:spLocks noChangeArrowheads="1"/>
        </xdr:cNvSpPr>
      </xdr:nvSpPr>
      <xdr:spPr bwMode="auto">
        <a:xfrm>
          <a:off x="365125" y="819150"/>
          <a:ext cx="2953436" cy="259210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Rows if YTD is Zero </a:t>
          </a:r>
        </a:p>
      </xdr:txBody>
    </xdr:sp>
    <xdr:clientData fPrintsWithSheet="0"/>
  </xdr:twoCellAnchor>
  <xdr:twoCellAnchor>
    <xdr:from>
      <xdr:col>1</xdr:col>
      <xdr:colOff>365125</xdr:colOff>
      <xdr:row>5</xdr:row>
      <xdr:rowOff>152400</xdr:rowOff>
    </xdr:from>
    <xdr:to>
      <xdr:col>2</xdr:col>
      <xdr:colOff>2537511</xdr:colOff>
      <xdr:row>7</xdr:row>
      <xdr:rowOff>68710</xdr:rowOff>
    </xdr:to>
    <xdr:sp macro="Hide_ZERO_rows" textlink="">
      <xdr:nvSpPr>
        <xdr:cNvPr id="61" name="AutoShape 4">
          <a:extLst>
            <a:ext uri="{FF2B5EF4-FFF2-40B4-BE49-F238E27FC236}">
              <a16:creationId xmlns:a16="http://schemas.microsoft.com/office/drawing/2014/main" id="{68EC84A3-7252-4407-AA07-6738A83BB1D5}"/>
            </a:ext>
          </a:extLst>
        </xdr:cNvPr>
        <xdr:cNvSpPr>
          <a:spLocks noChangeArrowheads="1"/>
        </xdr:cNvSpPr>
      </xdr:nvSpPr>
      <xdr:spPr bwMode="auto">
        <a:xfrm>
          <a:off x="365125" y="819150"/>
          <a:ext cx="2953436" cy="259210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Rows if YTD is Zero </a:t>
          </a:r>
        </a:p>
      </xdr:txBody>
    </xdr:sp>
    <xdr:clientData fPrintsWithSheet="0"/>
  </xdr:twoCellAnchor>
  <xdr:twoCellAnchor>
    <xdr:from>
      <xdr:col>1</xdr:col>
      <xdr:colOff>365125</xdr:colOff>
      <xdr:row>5</xdr:row>
      <xdr:rowOff>152400</xdr:rowOff>
    </xdr:from>
    <xdr:to>
      <xdr:col>2</xdr:col>
      <xdr:colOff>2537511</xdr:colOff>
      <xdr:row>7</xdr:row>
      <xdr:rowOff>68710</xdr:rowOff>
    </xdr:to>
    <xdr:sp macro="Hide_ZERO_rows" textlink="">
      <xdr:nvSpPr>
        <xdr:cNvPr id="62" name="AutoShape 4">
          <a:extLst>
            <a:ext uri="{FF2B5EF4-FFF2-40B4-BE49-F238E27FC236}">
              <a16:creationId xmlns:a16="http://schemas.microsoft.com/office/drawing/2014/main" id="{9035463D-A6CD-4954-B4EF-DE395A2BCF76}"/>
            </a:ext>
          </a:extLst>
        </xdr:cNvPr>
        <xdr:cNvSpPr>
          <a:spLocks noChangeArrowheads="1"/>
        </xdr:cNvSpPr>
      </xdr:nvSpPr>
      <xdr:spPr bwMode="auto">
        <a:xfrm>
          <a:off x="365125" y="819150"/>
          <a:ext cx="2953436" cy="259210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Rows if YTD is Zero </a:t>
          </a:r>
        </a:p>
      </xdr:txBody>
    </xdr:sp>
    <xdr:clientData fPrintsWithSheet="0"/>
  </xdr:twoCellAnchor>
  <xdr:twoCellAnchor>
    <xdr:from>
      <xdr:col>1</xdr:col>
      <xdr:colOff>365125</xdr:colOff>
      <xdr:row>5</xdr:row>
      <xdr:rowOff>152400</xdr:rowOff>
    </xdr:from>
    <xdr:to>
      <xdr:col>2</xdr:col>
      <xdr:colOff>2537511</xdr:colOff>
      <xdr:row>7</xdr:row>
      <xdr:rowOff>68710</xdr:rowOff>
    </xdr:to>
    <xdr:sp macro="Hide_ZERO_rows" textlink="">
      <xdr:nvSpPr>
        <xdr:cNvPr id="63" name="AutoShape 4">
          <a:extLst>
            <a:ext uri="{FF2B5EF4-FFF2-40B4-BE49-F238E27FC236}">
              <a16:creationId xmlns:a16="http://schemas.microsoft.com/office/drawing/2014/main" id="{6ADF0660-6785-453B-B5A0-4911575C5EAE}"/>
            </a:ext>
          </a:extLst>
        </xdr:cNvPr>
        <xdr:cNvSpPr>
          <a:spLocks noChangeArrowheads="1"/>
        </xdr:cNvSpPr>
      </xdr:nvSpPr>
      <xdr:spPr bwMode="auto">
        <a:xfrm>
          <a:off x="365125" y="819150"/>
          <a:ext cx="2953436" cy="259210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Rows if YTD is Zero </a:t>
          </a:r>
        </a:p>
      </xdr:txBody>
    </xdr:sp>
    <xdr:clientData fPrintsWithSheet="0"/>
  </xdr:twoCellAnchor>
  <xdr:twoCellAnchor>
    <xdr:from>
      <xdr:col>1</xdr:col>
      <xdr:colOff>365125</xdr:colOff>
      <xdr:row>5</xdr:row>
      <xdr:rowOff>152400</xdr:rowOff>
    </xdr:from>
    <xdr:to>
      <xdr:col>2</xdr:col>
      <xdr:colOff>2537511</xdr:colOff>
      <xdr:row>7</xdr:row>
      <xdr:rowOff>68710</xdr:rowOff>
    </xdr:to>
    <xdr:sp macro="Hide_ZERO_rows" textlink="">
      <xdr:nvSpPr>
        <xdr:cNvPr id="64" name="AutoShape 4">
          <a:extLst>
            <a:ext uri="{FF2B5EF4-FFF2-40B4-BE49-F238E27FC236}">
              <a16:creationId xmlns:a16="http://schemas.microsoft.com/office/drawing/2014/main" id="{EF1142C8-DC66-480C-A56C-48140589C323}"/>
            </a:ext>
          </a:extLst>
        </xdr:cNvPr>
        <xdr:cNvSpPr>
          <a:spLocks noChangeArrowheads="1"/>
        </xdr:cNvSpPr>
      </xdr:nvSpPr>
      <xdr:spPr bwMode="auto">
        <a:xfrm>
          <a:off x="365125" y="819150"/>
          <a:ext cx="2953436" cy="259210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Rows if YTD is Zero </a:t>
          </a:r>
        </a:p>
      </xdr:txBody>
    </xdr:sp>
    <xdr:clientData fPrintsWithSheet="0"/>
  </xdr:twoCellAnchor>
  <xdr:twoCellAnchor>
    <xdr:from>
      <xdr:col>1</xdr:col>
      <xdr:colOff>371475</xdr:colOff>
      <xdr:row>5</xdr:row>
      <xdr:rowOff>152400</xdr:rowOff>
    </xdr:from>
    <xdr:to>
      <xdr:col>2</xdr:col>
      <xdr:colOff>2543175</xdr:colOff>
      <xdr:row>7</xdr:row>
      <xdr:rowOff>66676</xdr:rowOff>
    </xdr:to>
    <xdr:sp macro="Hide_ZERO_rows" textlink="">
      <xdr:nvSpPr>
        <xdr:cNvPr id="65" name="AutoShape 4">
          <a:extLst>
            <a:ext uri="{FF2B5EF4-FFF2-40B4-BE49-F238E27FC236}">
              <a16:creationId xmlns:a16="http://schemas.microsoft.com/office/drawing/2014/main" id="{D46C082D-DEBE-413A-B458-2B7EBB37C8E7}"/>
            </a:ext>
          </a:extLst>
        </xdr:cNvPr>
        <xdr:cNvSpPr>
          <a:spLocks noChangeArrowheads="1"/>
        </xdr:cNvSpPr>
      </xdr:nvSpPr>
      <xdr:spPr bwMode="auto">
        <a:xfrm>
          <a:off x="371475" y="819150"/>
          <a:ext cx="2943225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Rows if YTD is Zero </a:t>
          </a:r>
        </a:p>
      </xdr:txBody>
    </xdr:sp>
    <xdr:clientData fPrintsWithSheet="0"/>
  </xdr:twoCellAnchor>
  <xdr:twoCellAnchor>
    <xdr:from>
      <xdr:col>1</xdr:col>
      <xdr:colOff>371475</xdr:colOff>
      <xdr:row>5</xdr:row>
      <xdr:rowOff>152400</xdr:rowOff>
    </xdr:from>
    <xdr:to>
      <xdr:col>2</xdr:col>
      <xdr:colOff>2543175</xdr:colOff>
      <xdr:row>7</xdr:row>
      <xdr:rowOff>66676</xdr:rowOff>
    </xdr:to>
    <xdr:sp macro="Hide_ZERO_rows" textlink="">
      <xdr:nvSpPr>
        <xdr:cNvPr id="66" name="AutoShape 4">
          <a:extLst>
            <a:ext uri="{FF2B5EF4-FFF2-40B4-BE49-F238E27FC236}">
              <a16:creationId xmlns:a16="http://schemas.microsoft.com/office/drawing/2014/main" id="{9647DD59-EFD4-4FB1-81E5-9B78303625A5}"/>
            </a:ext>
          </a:extLst>
        </xdr:cNvPr>
        <xdr:cNvSpPr>
          <a:spLocks noChangeArrowheads="1"/>
        </xdr:cNvSpPr>
      </xdr:nvSpPr>
      <xdr:spPr bwMode="auto">
        <a:xfrm>
          <a:off x="371475" y="819150"/>
          <a:ext cx="2943225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Rows if YTD is Zero </a:t>
          </a:r>
        </a:p>
      </xdr:txBody>
    </xdr:sp>
    <xdr:clientData fPrintsWithSheet="0"/>
  </xdr:twoCellAnchor>
  <xdr:twoCellAnchor>
    <xdr:from>
      <xdr:col>1</xdr:col>
      <xdr:colOff>371475</xdr:colOff>
      <xdr:row>5</xdr:row>
      <xdr:rowOff>152400</xdr:rowOff>
    </xdr:from>
    <xdr:to>
      <xdr:col>2</xdr:col>
      <xdr:colOff>2543175</xdr:colOff>
      <xdr:row>7</xdr:row>
      <xdr:rowOff>66676</xdr:rowOff>
    </xdr:to>
    <xdr:sp macro="Hide_ZERO_rows" textlink="">
      <xdr:nvSpPr>
        <xdr:cNvPr id="67" name="AutoShape 4">
          <a:extLst>
            <a:ext uri="{FF2B5EF4-FFF2-40B4-BE49-F238E27FC236}">
              <a16:creationId xmlns:a16="http://schemas.microsoft.com/office/drawing/2014/main" id="{B5BE802F-2163-4C03-99EF-5E13121577AD}"/>
            </a:ext>
          </a:extLst>
        </xdr:cNvPr>
        <xdr:cNvSpPr>
          <a:spLocks noChangeArrowheads="1"/>
        </xdr:cNvSpPr>
      </xdr:nvSpPr>
      <xdr:spPr bwMode="auto">
        <a:xfrm>
          <a:off x="371475" y="819150"/>
          <a:ext cx="2943225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Rows if YTD is Zero </a:t>
          </a:r>
        </a:p>
      </xdr:txBody>
    </xdr:sp>
    <xdr:clientData fPrintsWithSheet="0"/>
  </xdr:twoCellAnchor>
  <xdr:twoCellAnchor>
    <xdr:from>
      <xdr:col>1</xdr:col>
      <xdr:colOff>371475</xdr:colOff>
      <xdr:row>5</xdr:row>
      <xdr:rowOff>152400</xdr:rowOff>
    </xdr:from>
    <xdr:to>
      <xdr:col>2</xdr:col>
      <xdr:colOff>2543175</xdr:colOff>
      <xdr:row>7</xdr:row>
      <xdr:rowOff>66676</xdr:rowOff>
    </xdr:to>
    <xdr:sp macro="Hide_ZERO_rows" textlink="">
      <xdr:nvSpPr>
        <xdr:cNvPr id="68" name="AutoShape 4">
          <a:extLst>
            <a:ext uri="{FF2B5EF4-FFF2-40B4-BE49-F238E27FC236}">
              <a16:creationId xmlns:a16="http://schemas.microsoft.com/office/drawing/2014/main" id="{7A4D5D50-0B38-46A9-B30F-7F84B84E66AD}"/>
            </a:ext>
          </a:extLst>
        </xdr:cNvPr>
        <xdr:cNvSpPr>
          <a:spLocks noChangeArrowheads="1"/>
        </xdr:cNvSpPr>
      </xdr:nvSpPr>
      <xdr:spPr bwMode="auto">
        <a:xfrm>
          <a:off x="371475" y="819150"/>
          <a:ext cx="2943225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Rows if YTD is Zero </a:t>
          </a:r>
        </a:p>
      </xdr:txBody>
    </xdr:sp>
    <xdr:clientData fPrintsWithSheet="0"/>
  </xdr:twoCellAnchor>
  <xdr:twoCellAnchor>
    <xdr:from>
      <xdr:col>1</xdr:col>
      <xdr:colOff>371475</xdr:colOff>
      <xdr:row>5</xdr:row>
      <xdr:rowOff>152400</xdr:rowOff>
    </xdr:from>
    <xdr:to>
      <xdr:col>2</xdr:col>
      <xdr:colOff>2543175</xdr:colOff>
      <xdr:row>7</xdr:row>
      <xdr:rowOff>66676</xdr:rowOff>
    </xdr:to>
    <xdr:sp macro="Hide_ZERO_rows" textlink="">
      <xdr:nvSpPr>
        <xdr:cNvPr id="69" name="AutoShape 4">
          <a:extLst>
            <a:ext uri="{FF2B5EF4-FFF2-40B4-BE49-F238E27FC236}">
              <a16:creationId xmlns:a16="http://schemas.microsoft.com/office/drawing/2014/main" id="{229E233C-4FD8-4056-852E-1CE2E699D81F}"/>
            </a:ext>
          </a:extLst>
        </xdr:cNvPr>
        <xdr:cNvSpPr>
          <a:spLocks noChangeArrowheads="1"/>
        </xdr:cNvSpPr>
      </xdr:nvSpPr>
      <xdr:spPr bwMode="auto">
        <a:xfrm>
          <a:off x="371475" y="819150"/>
          <a:ext cx="2943225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Rows if YTD is Zero </a:t>
          </a:r>
        </a:p>
      </xdr:txBody>
    </xdr:sp>
    <xdr:clientData fPrintsWithSheet="0"/>
  </xdr:twoCellAnchor>
  <xdr:twoCellAnchor>
    <xdr:from>
      <xdr:col>1</xdr:col>
      <xdr:colOff>371475</xdr:colOff>
      <xdr:row>5</xdr:row>
      <xdr:rowOff>152400</xdr:rowOff>
    </xdr:from>
    <xdr:to>
      <xdr:col>2</xdr:col>
      <xdr:colOff>2543175</xdr:colOff>
      <xdr:row>7</xdr:row>
      <xdr:rowOff>66676</xdr:rowOff>
    </xdr:to>
    <xdr:sp macro="Hide_ZERO_rows" textlink="">
      <xdr:nvSpPr>
        <xdr:cNvPr id="70" name="AutoShape 4">
          <a:extLst>
            <a:ext uri="{FF2B5EF4-FFF2-40B4-BE49-F238E27FC236}">
              <a16:creationId xmlns:a16="http://schemas.microsoft.com/office/drawing/2014/main" id="{A3366901-51C0-4663-9B4F-3A252B0DB6FB}"/>
            </a:ext>
          </a:extLst>
        </xdr:cNvPr>
        <xdr:cNvSpPr>
          <a:spLocks noChangeArrowheads="1"/>
        </xdr:cNvSpPr>
      </xdr:nvSpPr>
      <xdr:spPr bwMode="auto">
        <a:xfrm>
          <a:off x="371475" y="819150"/>
          <a:ext cx="2943225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Rows if YTD is Zero </a:t>
          </a:r>
        </a:p>
      </xdr:txBody>
    </xdr:sp>
    <xdr:clientData fPrintsWithSheet="0"/>
  </xdr:twoCellAnchor>
  <xdr:twoCellAnchor>
    <xdr:from>
      <xdr:col>1</xdr:col>
      <xdr:colOff>371475</xdr:colOff>
      <xdr:row>5</xdr:row>
      <xdr:rowOff>152400</xdr:rowOff>
    </xdr:from>
    <xdr:to>
      <xdr:col>2</xdr:col>
      <xdr:colOff>2543175</xdr:colOff>
      <xdr:row>7</xdr:row>
      <xdr:rowOff>66676</xdr:rowOff>
    </xdr:to>
    <xdr:sp macro="Hide_ZERO_rows" textlink="">
      <xdr:nvSpPr>
        <xdr:cNvPr id="71" name="AutoShape 4">
          <a:extLst>
            <a:ext uri="{FF2B5EF4-FFF2-40B4-BE49-F238E27FC236}">
              <a16:creationId xmlns:a16="http://schemas.microsoft.com/office/drawing/2014/main" id="{3EAF48A8-FE13-4E66-A4AC-40679D4C98DB}"/>
            </a:ext>
          </a:extLst>
        </xdr:cNvPr>
        <xdr:cNvSpPr>
          <a:spLocks noChangeArrowheads="1"/>
        </xdr:cNvSpPr>
      </xdr:nvSpPr>
      <xdr:spPr bwMode="auto">
        <a:xfrm>
          <a:off x="371475" y="819150"/>
          <a:ext cx="2943225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Rows if YTD is Zero </a:t>
          </a:r>
        </a:p>
      </xdr:txBody>
    </xdr:sp>
    <xdr:clientData fPrintsWithSheet="0"/>
  </xdr:twoCellAnchor>
  <xdr:twoCellAnchor>
    <xdr:from>
      <xdr:col>1</xdr:col>
      <xdr:colOff>371475</xdr:colOff>
      <xdr:row>5</xdr:row>
      <xdr:rowOff>152400</xdr:rowOff>
    </xdr:from>
    <xdr:to>
      <xdr:col>2</xdr:col>
      <xdr:colOff>2543175</xdr:colOff>
      <xdr:row>7</xdr:row>
      <xdr:rowOff>66676</xdr:rowOff>
    </xdr:to>
    <xdr:sp macro="Hide_ZERO_rows" textlink="">
      <xdr:nvSpPr>
        <xdr:cNvPr id="72" name="AutoShape 4">
          <a:extLst>
            <a:ext uri="{FF2B5EF4-FFF2-40B4-BE49-F238E27FC236}">
              <a16:creationId xmlns:a16="http://schemas.microsoft.com/office/drawing/2014/main" id="{BF8957CB-D21C-4128-A224-9754C34AF4C9}"/>
            </a:ext>
          </a:extLst>
        </xdr:cNvPr>
        <xdr:cNvSpPr>
          <a:spLocks noChangeArrowheads="1"/>
        </xdr:cNvSpPr>
      </xdr:nvSpPr>
      <xdr:spPr bwMode="auto">
        <a:xfrm>
          <a:off x="371475" y="819150"/>
          <a:ext cx="2943225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Rows if YTD is Zero </a:t>
          </a:r>
        </a:p>
      </xdr:txBody>
    </xdr:sp>
    <xdr:clientData fPrintsWithSheet="0"/>
  </xdr:twoCellAnchor>
  <xdr:twoCellAnchor>
    <xdr:from>
      <xdr:col>1</xdr:col>
      <xdr:colOff>371475</xdr:colOff>
      <xdr:row>5</xdr:row>
      <xdr:rowOff>152400</xdr:rowOff>
    </xdr:from>
    <xdr:to>
      <xdr:col>2</xdr:col>
      <xdr:colOff>2543175</xdr:colOff>
      <xdr:row>7</xdr:row>
      <xdr:rowOff>66676</xdr:rowOff>
    </xdr:to>
    <xdr:sp macro="Hide_ZERO_rows" textlink="">
      <xdr:nvSpPr>
        <xdr:cNvPr id="73" name="AutoShape 4">
          <a:extLst>
            <a:ext uri="{FF2B5EF4-FFF2-40B4-BE49-F238E27FC236}">
              <a16:creationId xmlns:a16="http://schemas.microsoft.com/office/drawing/2014/main" id="{4D01C878-873B-4BCA-87D1-94E9537B6564}"/>
            </a:ext>
          </a:extLst>
        </xdr:cNvPr>
        <xdr:cNvSpPr>
          <a:spLocks noChangeArrowheads="1"/>
        </xdr:cNvSpPr>
      </xdr:nvSpPr>
      <xdr:spPr bwMode="auto">
        <a:xfrm>
          <a:off x="371475" y="819150"/>
          <a:ext cx="2943225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Rows if YTD is Zero </a:t>
          </a:r>
        </a:p>
      </xdr:txBody>
    </xdr:sp>
    <xdr:clientData fPrintsWithSheet="0"/>
  </xdr:twoCellAnchor>
  <xdr:twoCellAnchor>
    <xdr:from>
      <xdr:col>1</xdr:col>
      <xdr:colOff>371475</xdr:colOff>
      <xdr:row>5</xdr:row>
      <xdr:rowOff>152400</xdr:rowOff>
    </xdr:from>
    <xdr:to>
      <xdr:col>2</xdr:col>
      <xdr:colOff>2543175</xdr:colOff>
      <xdr:row>7</xdr:row>
      <xdr:rowOff>66676</xdr:rowOff>
    </xdr:to>
    <xdr:sp macro="Hide_ZERO_rows" textlink="">
      <xdr:nvSpPr>
        <xdr:cNvPr id="74" name="AutoShape 4">
          <a:extLst>
            <a:ext uri="{FF2B5EF4-FFF2-40B4-BE49-F238E27FC236}">
              <a16:creationId xmlns:a16="http://schemas.microsoft.com/office/drawing/2014/main" id="{ECD16D42-A3FD-4E1A-B95A-2F401E93EA4E}"/>
            </a:ext>
          </a:extLst>
        </xdr:cNvPr>
        <xdr:cNvSpPr>
          <a:spLocks noChangeArrowheads="1"/>
        </xdr:cNvSpPr>
      </xdr:nvSpPr>
      <xdr:spPr bwMode="auto">
        <a:xfrm>
          <a:off x="371475" y="819150"/>
          <a:ext cx="2943225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Rows if YTD is Zero </a:t>
          </a:r>
        </a:p>
      </xdr:txBody>
    </xdr:sp>
    <xdr:clientData fPrintsWithSheet="0"/>
  </xdr:twoCellAnchor>
  <xdr:twoCellAnchor>
    <xdr:from>
      <xdr:col>1</xdr:col>
      <xdr:colOff>371475</xdr:colOff>
      <xdr:row>5</xdr:row>
      <xdr:rowOff>152400</xdr:rowOff>
    </xdr:from>
    <xdr:to>
      <xdr:col>2</xdr:col>
      <xdr:colOff>2543175</xdr:colOff>
      <xdr:row>7</xdr:row>
      <xdr:rowOff>66676</xdr:rowOff>
    </xdr:to>
    <xdr:sp macro="Hide_ZERO_rows" textlink="">
      <xdr:nvSpPr>
        <xdr:cNvPr id="75" name="AutoShape 4">
          <a:extLst>
            <a:ext uri="{FF2B5EF4-FFF2-40B4-BE49-F238E27FC236}">
              <a16:creationId xmlns:a16="http://schemas.microsoft.com/office/drawing/2014/main" id="{4037D981-F101-4B15-8A71-1FFF9688D720}"/>
            </a:ext>
          </a:extLst>
        </xdr:cNvPr>
        <xdr:cNvSpPr>
          <a:spLocks noChangeArrowheads="1"/>
        </xdr:cNvSpPr>
      </xdr:nvSpPr>
      <xdr:spPr bwMode="auto">
        <a:xfrm>
          <a:off x="371475" y="819150"/>
          <a:ext cx="2943225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Rows if YTD is Zero </a:t>
          </a:r>
        </a:p>
      </xdr:txBody>
    </xdr:sp>
    <xdr:clientData fPrintsWithSheet="0"/>
  </xdr:twoCellAnchor>
  <xdr:twoCellAnchor>
    <xdr:from>
      <xdr:col>1</xdr:col>
      <xdr:colOff>371475</xdr:colOff>
      <xdr:row>5</xdr:row>
      <xdr:rowOff>152400</xdr:rowOff>
    </xdr:from>
    <xdr:to>
      <xdr:col>2</xdr:col>
      <xdr:colOff>2543175</xdr:colOff>
      <xdr:row>7</xdr:row>
      <xdr:rowOff>66676</xdr:rowOff>
    </xdr:to>
    <xdr:sp macro="Hide_ZERO_rows" textlink="">
      <xdr:nvSpPr>
        <xdr:cNvPr id="76" name="AutoShape 4">
          <a:extLst>
            <a:ext uri="{FF2B5EF4-FFF2-40B4-BE49-F238E27FC236}">
              <a16:creationId xmlns:a16="http://schemas.microsoft.com/office/drawing/2014/main" id="{BBCA725C-0025-4030-B8A1-FED1E8B5770E}"/>
            </a:ext>
          </a:extLst>
        </xdr:cNvPr>
        <xdr:cNvSpPr>
          <a:spLocks noChangeArrowheads="1"/>
        </xdr:cNvSpPr>
      </xdr:nvSpPr>
      <xdr:spPr bwMode="auto">
        <a:xfrm>
          <a:off x="371475" y="819150"/>
          <a:ext cx="2943225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Rows if YTD is Zero </a:t>
          </a:r>
        </a:p>
      </xdr:txBody>
    </xdr:sp>
    <xdr:clientData fPrintsWithSheet="0"/>
  </xdr:twoCellAnchor>
  <xdr:twoCellAnchor>
    <xdr:from>
      <xdr:col>1</xdr:col>
      <xdr:colOff>371475</xdr:colOff>
      <xdr:row>5</xdr:row>
      <xdr:rowOff>152400</xdr:rowOff>
    </xdr:from>
    <xdr:to>
      <xdr:col>2</xdr:col>
      <xdr:colOff>2543175</xdr:colOff>
      <xdr:row>7</xdr:row>
      <xdr:rowOff>66676</xdr:rowOff>
    </xdr:to>
    <xdr:sp macro="Hide_ZERO_rows" textlink="">
      <xdr:nvSpPr>
        <xdr:cNvPr id="77" name="AutoShape 4">
          <a:extLst>
            <a:ext uri="{FF2B5EF4-FFF2-40B4-BE49-F238E27FC236}">
              <a16:creationId xmlns:a16="http://schemas.microsoft.com/office/drawing/2014/main" id="{52DBAB58-0525-4662-B5D4-6CA3C6FE2BB4}"/>
            </a:ext>
          </a:extLst>
        </xdr:cNvPr>
        <xdr:cNvSpPr>
          <a:spLocks noChangeArrowheads="1"/>
        </xdr:cNvSpPr>
      </xdr:nvSpPr>
      <xdr:spPr bwMode="auto">
        <a:xfrm>
          <a:off x="371475" y="819150"/>
          <a:ext cx="2943225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Rows if YTD is Zero </a:t>
          </a:r>
        </a:p>
      </xdr:txBody>
    </xdr:sp>
    <xdr:clientData fPrintsWithSheet="0"/>
  </xdr:twoCellAnchor>
  <xdr:twoCellAnchor>
    <xdr:from>
      <xdr:col>1</xdr:col>
      <xdr:colOff>371475</xdr:colOff>
      <xdr:row>5</xdr:row>
      <xdr:rowOff>152400</xdr:rowOff>
    </xdr:from>
    <xdr:to>
      <xdr:col>2</xdr:col>
      <xdr:colOff>2543175</xdr:colOff>
      <xdr:row>7</xdr:row>
      <xdr:rowOff>66676</xdr:rowOff>
    </xdr:to>
    <xdr:sp macro="Hide_ZERO_rows" textlink="">
      <xdr:nvSpPr>
        <xdr:cNvPr id="78" name="AutoShape 4">
          <a:extLst>
            <a:ext uri="{FF2B5EF4-FFF2-40B4-BE49-F238E27FC236}">
              <a16:creationId xmlns:a16="http://schemas.microsoft.com/office/drawing/2014/main" id="{84403733-4B20-4242-BD6F-7641609DE5CE}"/>
            </a:ext>
          </a:extLst>
        </xdr:cNvPr>
        <xdr:cNvSpPr>
          <a:spLocks noChangeArrowheads="1"/>
        </xdr:cNvSpPr>
      </xdr:nvSpPr>
      <xdr:spPr bwMode="auto">
        <a:xfrm>
          <a:off x="371475" y="819150"/>
          <a:ext cx="2943225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Rows if YTD is Zero </a:t>
          </a:r>
        </a:p>
      </xdr:txBody>
    </xdr:sp>
    <xdr:clientData fPrintsWithSheet="0"/>
  </xdr:twoCellAnchor>
  <xdr:twoCellAnchor>
    <xdr:from>
      <xdr:col>1</xdr:col>
      <xdr:colOff>371475</xdr:colOff>
      <xdr:row>5</xdr:row>
      <xdr:rowOff>152400</xdr:rowOff>
    </xdr:from>
    <xdr:to>
      <xdr:col>2</xdr:col>
      <xdr:colOff>2543175</xdr:colOff>
      <xdr:row>7</xdr:row>
      <xdr:rowOff>66676</xdr:rowOff>
    </xdr:to>
    <xdr:sp macro="Hide_ZERO_rows" textlink="">
      <xdr:nvSpPr>
        <xdr:cNvPr id="79" name="AutoShape 4">
          <a:extLst>
            <a:ext uri="{FF2B5EF4-FFF2-40B4-BE49-F238E27FC236}">
              <a16:creationId xmlns:a16="http://schemas.microsoft.com/office/drawing/2014/main" id="{988F595E-DA1D-478F-811B-134926BB84CC}"/>
            </a:ext>
          </a:extLst>
        </xdr:cNvPr>
        <xdr:cNvSpPr>
          <a:spLocks noChangeArrowheads="1"/>
        </xdr:cNvSpPr>
      </xdr:nvSpPr>
      <xdr:spPr bwMode="auto">
        <a:xfrm>
          <a:off x="371475" y="819150"/>
          <a:ext cx="2943225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Rows if YTD is Zero </a:t>
          </a:r>
        </a:p>
      </xdr:txBody>
    </xdr:sp>
    <xdr:clientData fPrintsWithSheet="0"/>
  </xdr:twoCellAnchor>
  <xdr:twoCellAnchor>
    <xdr:from>
      <xdr:col>1</xdr:col>
      <xdr:colOff>142239</xdr:colOff>
      <xdr:row>1</xdr:row>
      <xdr:rowOff>47625</xdr:rowOff>
    </xdr:from>
    <xdr:to>
      <xdr:col>2</xdr:col>
      <xdr:colOff>713320</xdr:colOff>
      <xdr:row>2</xdr:row>
      <xdr:rowOff>142876</xdr:rowOff>
    </xdr:to>
    <xdr:sp macro="Hide_ZERO_rows" textlink="">
      <xdr:nvSpPr>
        <xdr:cNvPr id="80" name="AutoShape 4">
          <a:extLst>
            <a:ext uri="{FF2B5EF4-FFF2-40B4-BE49-F238E27FC236}">
              <a16:creationId xmlns:a16="http://schemas.microsoft.com/office/drawing/2014/main" id="{3B250C62-00D9-4EA5-858F-24B85E77658B}"/>
            </a:ext>
          </a:extLst>
        </xdr:cNvPr>
        <xdr:cNvSpPr>
          <a:spLocks noChangeArrowheads="1"/>
        </xdr:cNvSpPr>
      </xdr:nvSpPr>
      <xdr:spPr bwMode="auto">
        <a:xfrm>
          <a:off x="142239" y="47625"/>
          <a:ext cx="1523581" cy="257176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121919</xdr:colOff>
      <xdr:row>1</xdr:row>
      <xdr:rowOff>47625</xdr:rowOff>
    </xdr:from>
    <xdr:to>
      <xdr:col>2</xdr:col>
      <xdr:colOff>725276</xdr:colOff>
      <xdr:row>2</xdr:row>
      <xdr:rowOff>142876</xdr:rowOff>
    </xdr:to>
    <xdr:sp macro="Hide_ZERO_rows" textlink="">
      <xdr:nvSpPr>
        <xdr:cNvPr id="81" name="AutoShape 4">
          <a:extLst>
            <a:ext uri="{FF2B5EF4-FFF2-40B4-BE49-F238E27FC236}">
              <a16:creationId xmlns:a16="http://schemas.microsoft.com/office/drawing/2014/main" id="{32C69811-224D-4C32-BBBC-B0A9E7FA546F}"/>
            </a:ext>
          </a:extLst>
        </xdr:cNvPr>
        <xdr:cNvSpPr>
          <a:spLocks noChangeArrowheads="1"/>
        </xdr:cNvSpPr>
      </xdr:nvSpPr>
      <xdr:spPr bwMode="auto">
        <a:xfrm>
          <a:off x="121919" y="47625"/>
          <a:ext cx="1555857" cy="257176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121919</xdr:colOff>
      <xdr:row>1</xdr:row>
      <xdr:rowOff>47625</xdr:rowOff>
    </xdr:from>
    <xdr:to>
      <xdr:col>2</xdr:col>
      <xdr:colOff>725276</xdr:colOff>
      <xdr:row>2</xdr:row>
      <xdr:rowOff>142876</xdr:rowOff>
    </xdr:to>
    <xdr:sp macro="Hide_ZERO_rows" textlink="">
      <xdr:nvSpPr>
        <xdr:cNvPr id="82" name="AutoShape 4">
          <a:extLst>
            <a:ext uri="{FF2B5EF4-FFF2-40B4-BE49-F238E27FC236}">
              <a16:creationId xmlns:a16="http://schemas.microsoft.com/office/drawing/2014/main" id="{5ACC2BCA-A8E8-44C0-9817-B98726F005B3}"/>
            </a:ext>
          </a:extLst>
        </xdr:cNvPr>
        <xdr:cNvSpPr>
          <a:spLocks noChangeArrowheads="1"/>
        </xdr:cNvSpPr>
      </xdr:nvSpPr>
      <xdr:spPr bwMode="auto">
        <a:xfrm>
          <a:off x="121919" y="47625"/>
          <a:ext cx="1555857" cy="257176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121919</xdr:colOff>
      <xdr:row>1</xdr:row>
      <xdr:rowOff>47625</xdr:rowOff>
    </xdr:from>
    <xdr:to>
      <xdr:col>2</xdr:col>
      <xdr:colOff>725276</xdr:colOff>
      <xdr:row>2</xdr:row>
      <xdr:rowOff>142876</xdr:rowOff>
    </xdr:to>
    <xdr:sp macro="Hide_ZERO_rows" textlink="">
      <xdr:nvSpPr>
        <xdr:cNvPr id="83" name="AutoShape 4">
          <a:extLst>
            <a:ext uri="{FF2B5EF4-FFF2-40B4-BE49-F238E27FC236}">
              <a16:creationId xmlns:a16="http://schemas.microsoft.com/office/drawing/2014/main" id="{8496BC1D-9744-4CBD-AB7E-19A148431108}"/>
            </a:ext>
          </a:extLst>
        </xdr:cNvPr>
        <xdr:cNvSpPr>
          <a:spLocks noChangeArrowheads="1"/>
        </xdr:cNvSpPr>
      </xdr:nvSpPr>
      <xdr:spPr bwMode="auto">
        <a:xfrm>
          <a:off x="121919" y="47625"/>
          <a:ext cx="1555857" cy="257176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121919</xdr:colOff>
      <xdr:row>1</xdr:row>
      <xdr:rowOff>47625</xdr:rowOff>
    </xdr:from>
    <xdr:to>
      <xdr:col>2</xdr:col>
      <xdr:colOff>725276</xdr:colOff>
      <xdr:row>2</xdr:row>
      <xdr:rowOff>142876</xdr:rowOff>
    </xdr:to>
    <xdr:sp macro="Hide_ZERO_rows" textlink="">
      <xdr:nvSpPr>
        <xdr:cNvPr id="84" name="AutoShape 4">
          <a:extLst>
            <a:ext uri="{FF2B5EF4-FFF2-40B4-BE49-F238E27FC236}">
              <a16:creationId xmlns:a16="http://schemas.microsoft.com/office/drawing/2014/main" id="{12F328D2-B692-49A0-88E8-3B20EA5B0725}"/>
            </a:ext>
          </a:extLst>
        </xdr:cNvPr>
        <xdr:cNvSpPr>
          <a:spLocks noChangeArrowheads="1"/>
        </xdr:cNvSpPr>
      </xdr:nvSpPr>
      <xdr:spPr bwMode="auto">
        <a:xfrm>
          <a:off x="121919" y="47625"/>
          <a:ext cx="1555857" cy="257176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121919</xdr:colOff>
      <xdr:row>1</xdr:row>
      <xdr:rowOff>47625</xdr:rowOff>
    </xdr:from>
    <xdr:to>
      <xdr:col>2</xdr:col>
      <xdr:colOff>725276</xdr:colOff>
      <xdr:row>2</xdr:row>
      <xdr:rowOff>142876</xdr:rowOff>
    </xdr:to>
    <xdr:sp macro="Hide_ZERO_rows" textlink="">
      <xdr:nvSpPr>
        <xdr:cNvPr id="85" name="AutoShape 4">
          <a:extLst>
            <a:ext uri="{FF2B5EF4-FFF2-40B4-BE49-F238E27FC236}">
              <a16:creationId xmlns:a16="http://schemas.microsoft.com/office/drawing/2014/main" id="{EB167800-821F-4A6F-AA8B-141DC59C95FC}"/>
            </a:ext>
          </a:extLst>
        </xdr:cNvPr>
        <xdr:cNvSpPr>
          <a:spLocks noChangeArrowheads="1"/>
        </xdr:cNvSpPr>
      </xdr:nvSpPr>
      <xdr:spPr bwMode="auto">
        <a:xfrm>
          <a:off x="121919" y="47625"/>
          <a:ext cx="1555857" cy="257176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121919</xdr:colOff>
      <xdr:row>1</xdr:row>
      <xdr:rowOff>47625</xdr:rowOff>
    </xdr:from>
    <xdr:to>
      <xdr:col>2</xdr:col>
      <xdr:colOff>725276</xdr:colOff>
      <xdr:row>2</xdr:row>
      <xdr:rowOff>142876</xdr:rowOff>
    </xdr:to>
    <xdr:sp macro="Hide_ZERO_rows" textlink="">
      <xdr:nvSpPr>
        <xdr:cNvPr id="86" name="AutoShape 4">
          <a:extLst>
            <a:ext uri="{FF2B5EF4-FFF2-40B4-BE49-F238E27FC236}">
              <a16:creationId xmlns:a16="http://schemas.microsoft.com/office/drawing/2014/main" id="{8526755A-C699-464B-B34A-0E6580979FC7}"/>
            </a:ext>
          </a:extLst>
        </xdr:cNvPr>
        <xdr:cNvSpPr>
          <a:spLocks noChangeArrowheads="1"/>
        </xdr:cNvSpPr>
      </xdr:nvSpPr>
      <xdr:spPr bwMode="auto">
        <a:xfrm>
          <a:off x="121919" y="47625"/>
          <a:ext cx="1555857" cy="257176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121919</xdr:colOff>
      <xdr:row>1</xdr:row>
      <xdr:rowOff>47625</xdr:rowOff>
    </xdr:from>
    <xdr:to>
      <xdr:col>2</xdr:col>
      <xdr:colOff>725276</xdr:colOff>
      <xdr:row>2</xdr:row>
      <xdr:rowOff>142876</xdr:rowOff>
    </xdr:to>
    <xdr:sp macro="Hide_ZERO_rows" textlink="">
      <xdr:nvSpPr>
        <xdr:cNvPr id="87" name="AutoShape 4">
          <a:extLst>
            <a:ext uri="{FF2B5EF4-FFF2-40B4-BE49-F238E27FC236}">
              <a16:creationId xmlns:a16="http://schemas.microsoft.com/office/drawing/2014/main" id="{8D05D0E8-314C-43CA-85DA-7ECFCAE5950D}"/>
            </a:ext>
          </a:extLst>
        </xdr:cNvPr>
        <xdr:cNvSpPr>
          <a:spLocks noChangeArrowheads="1"/>
        </xdr:cNvSpPr>
      </xdr:nvSpPr>
      <xdr:spPr bwMode="auto">
        <a:xfrm>
          <a:off x="121919" y="47625"/>
          <a:ext cx="1555857" cy="257176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121919</xdr:colOff>
      <xdr:row>1</xdr:row>
      <xdr:rowOff>47625</xdr:rowOff>
    </xdr:from>
    <xdr:to>
      <xdr:col>2</xdr:col>
      <xdr:colOff>725276</xdr:colOff>
      <xdr:row>2</xdr:row>
      <xdr:rowOff>142876</xdr:rowOff>
    </xdr:to>
    <xdr:sp macro="Hide_ZERO_rows" textlink="">
      <xdr:nvSpPr>
        <xdr:cNvPr id="88" name="AutoShape 4">
          <a:extLst>
            <a:ext uri="{FF2B5EF4-FFF2-40B4-BE49-F238E27FC236}">
              <a16:creationId xmlns:a16="http://schemas.microsoft.com/office/drawing/2014/main" id="{C70BD42A-9932-43FE-B47C-54DBE8DAC97C}"/>
            </a:ext>
          </a:extLst>
        </xdr:cNvPr>
        <xdr:cNvSpPr>
          <a:spLocks noChangeArrowheads="1"/>
        </xdr:cNvSpPr>
      </xdr:nvSpPr>
      <xdr:spPr bwMode="auto">
        <a:xfrm>
          <a:off x="121919" y="47625"/>
          <a:ext cx="1555857" cy="257176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121919</xdr:colOff>
      <xdr:row>1</xdr:row>
      <xdr:rowOff>47625</xdr:rowOff>
    </xdr:from>
    <xdr:to>
      <xdr:col>2</xdr:col>
      <xdr:colOff>725276</xdr:colOff>
      <xdr:row>2</xdr:row>
      <xdr:rowOff>142876</xdr:rowOff>
    </xdr:to>
    <xdr:sp macro="Hide_ZERO_rows" textlink="">
      <xdr:nvSpPr>
        <xdr:cNvPr id="89" name="AutoShape 4">
          <a:extLst>
            <a:ext uri="{FF2B5EF4-FFF2-40B4-BE49-F238E27FC236}">
              <a16:creationId xmlns:a16="http://schemas.microsoft.com/office/drawing/2014/main" id="{DF4BE4EB-7B66-45BB-9F80-FFFBBC0055B0}"/>
            </a:ext>
          </a:extLst>
        </xdr:cNvPr>
        <xdr:cNvSpPr>
          <a:spLocks noChangeArrowheads="1"/>
        </xdr:cNvSpPr>
      </xdr:nvSpPr>
      <xdr:spPr bwMode="auto">
        <a:xfrm>
          <a:off x="121919" y="47625"/>
          <a:ext cx="1555857" cy="257176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121919</xdr:colOff>
      <xdr:row>1</xdr:row>
      <xdr:rowOff>47625</xdr:rowOff>
    </xdr:from>
    <xdr:to>
      <xdr:col>2</xdr:col>
      <xdr:colOff>725276</xdr:colOff>
      <xdr:row>2</xdr:row>
      <xdr:rowOff>142876</xdr:rowOff>
    </xdr:to>
    <xdr:sp macro="Hide_ZERO_rows" textlink="">
      <xdr:nvSpPr>
        <xdr:cNvPr id="90" name="AutoShape 4">
          <a:extLst>
            <a:ext uri="{FF2B5EF4-FFF2-40B4-BE49-F238E27FC236}">
              <a16:creationId xmlns:a16="http://schemas.microsoft.com/office/drawing/2014/main" id="{C61AA8E8-5A6F-4AF9-9916-16B73EB3BBCF}"/>
            </a:ext>
          </a:extLst>
        </xdr:cNvPr>
        <xdr:cNvSpPr>
          <a:spLocks noChangeArrowheads="1"/>
        </xdr:cNvSpPr>
      </xdr:nvSpPr>
      <xdr:spPr bwMode="auto">
        <a:xfrm>
          <a:off x="121919" y="47625"/>
          <a:ext cx="1555857" cy="257176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121919</xdr:colOff>
      <xdr:row>1</xdr:row>
      <xdr:rowOff>47625</xdr:rowOff>
    </xdr:from>
    <xdr:to>
      <xdr:col>2</xdr:col>
      <xdr:colOff>725276</xdr:colOff>
      <xdr:row>2</xdr:row>
      <xdr:rowOff>142876</xdr:rowOff>
    </xdr:to>
    <xdr:sp macro="Hide_ZERO_rows" textlink="">
      <xdr:nvSpPr>
        <xdr:cNvPr id="91" name="AutoShape 4">
          <a:extLst>
            <a:ext uri="{FF2B5EF4-FFF2-40B4-BE49-F238E27FC236}">
              <a16:creationId xmlns:a16="http://schemas.microsoft.com/office/drawing/2014/main" id="{DC7FEF4F-61AC-49F9-B992-B48B6EBAB3D4}"/>
            </a:ext>
          </a:extLst>
        </xdr:cNvPr>
        <xdr:cNvSpPr>
          <a:spLocks noChangeArrowheads="1"/>
        </xdr:cNvSpPr>
      </xdr:nvSpPr>
      <xdr:spPr bwMode="auto">
        <a:xfrm>
          <a:off x="121919" y="47625"/>
          <a:ext cx="1555857" cy="257176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121919</xdr:colOff>
      <xdr:row>1</xdr:row>
      <xdr:rowOff>47625</xdr:rowOff>
    </xdr:from>
    <xdr:to>
      <xdr:col>2</xdr:col>
      <xdr:colOff>725276</xdr:colOff>
      <xdr:row>2</xdr:row>
      <xdr:rowOff>142876</xdr:rowOff>
    </xdr:to>
    <xdr:sp macro="Hide_ZERO_rows" textlink="">
      <xdr:nvSpPr>
        <xdr:cNvPr id="92" name="AutoShape 4">
          <a:extLst>
            <a:ext uri="{FF2B5EF4-FFF2-40B4-BE49-F238E27FC236}">
              <a16:creationId xmlns:a16="http://schemas.microsoft.com/office/drawing/2014/main" id="{0E090138-781F-4A8E-8C63-D54A037420C8}"/>
            </a:ext>
          </a:extLst>
        </xdr:cNvPr>
        <xdr:cNvSpPr>
          <a:spLocks noChangeArrowheads="1"/>
        </xdr:cNvSpPr>
      </xdr:nvSpPr>
      <xdr:spPr bwMode="auto">
        <a:xfrm>
          <a:off x="121919" y="47625"/>
          <a:ext cx="1555857" cy="257176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  <xdr:twoCellAnchor>
    <xdr:from>
      <xdr:col>1</xdr:col>
      <xdr:colOff>365125</xdr:colOff>
      <xdr:row>5</xdr:row>
      <xdr:rowOff>152400</xdr:rowOff>
    </xdr:from>
    <xdr:to>
      <xdr:col>2</xdr:col>
      <xdr:colOff>2537511</xdr:colOff>
      <xdr:row>7</xdr:row>
      <xdr:rowOff>68710</xdr:rowOff>
    </xdr:to>
    <xdr:sp macro="Hide_ZERO_rows" textlink="">
      <xdr:nvSpPr>
        <xdr:cNvPr id="93" name="AutoShape 4">
          <a:extLst>
            <a:ext uri="{FF2B5EF4-FFF2-40B4-BE49-F238E27FC236}">
              <a16:creationId xmlns:a16="http://schemas.microsoft.com/office/drawing/2014/main" id="{C8542EE1-E9AC-4E44-BE65-A0C7F9D54139}"/>
            </a:ext>
          </a:extLst>
        </xdr:cNvPr>
        <xdr:cNvSpPr>
          <a:spLocks noChangeArrowheads="1"/>
        </xdr:cNvSpPr>
      </xdr:nvSpPr>
      <xdr:spPr bwMode="auto">
        <a:xfrm>
          <a:off x="365125" y="819150"/>
          <a:ext cx="2953436" cy="259210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Rows if YTD is Zero </a:t>
          </a:r>
        </a:p>
      </xdr:txBody>
    </xdr:sp>
    <xdr:clientData fPrintsWithSheet="0"/>
  </xdr:twoCellAnchor>
  <xdr:twoCellAnchor>
    <xdr:from>
      <xdr:col>1</xdr:col>
      <xdr:colOff>365125</xdr:colOff>
      <xdr:row>5</xdr:row>
      <xdr:rowOff>152400</xdr:rowOff>
    </xdr:from>
    <xdr:to>
      <xdr:col>2</xdr:col>
      <xdr:colOff>2537511</xdr:colOff>
      <xdr:row>7</xdr:row>
      <xdr:rowOff>68710</xdr:rowOff>
    </xdr:to>
    <xdr:sp macro="Hide_ZERO_rows" textlink="">
      <xdr:nvSpPr>
        <xdr:cNvPr id="94" name="AutoShape 4">
          <a:extLst>
            <a:ext uri="{FF2B5EF4-FFF2-40B4-BE49-F238E27FC236}">
              <a16:creationId xmlns:a16="http://schemas.microsoft.com/office/drawing/2014/main" id="{F7AA6081-5A31-46C5-973B-2D9429B931B4}"/>
            </a:ext>
          </a:extLst>
        </xdr:cNvPr>
        <xdr:cNvSpPr>
          <a:spLocks noChangeArrowheads="1"/>
        </xdr:cNvSpPr>
      </xdr:nvSpPr>
      <xdr:spPr bwMode="auto">
        <a:xfrm>
          <a:off x="365125" y="819150"/>
          <a:ext cx="2953436" cy="259210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Rows if YTD is Zero </a:t>
          </a:r>
        </a:p>
      </xdr:txBody>
    </xdr:sp>
    <xdr:clientData fPrintsWithSheet="0"/>
  </xdr:twoCellAnchor>
  <xdr:twoCellAnchor>
    <xdr:from>
      <xdr:col>1</xdr:col>
      <xdr:colOff>365125</xdr:colOff>
      <xdr:row>5</xdr:row>
      <xdr:rowOff>152400</xdr:rowOff>
    </xdr:from>
    <xdr:to>
      <xdr:col>2</xdr:col>
      <xdr:colOff>2537511</xdr:colOff>
      <xdr:row>7</xdr:row>
      <xdr:rowOff>68710</xdr:rowOff>
    </xdr:to>
    <xdr:sp macro="Hide_ZERO_rows" textlink="">
      <xdr:nvSpPr>
        <xdr:cNvPr id="95" name="AutoShape 4">
          <a:extLst>
            <a:ext uri="{FF2B5EF4-FFF2-40B4-BE49-F238E27FC236}">
              <a16:creationId xmlns:a16="http://schemas.microsoft.com/office/drawing/2014/main" id="{861C46FB-59B4-4B88-81F6-972AA189012D}"/>
            </a:ext>
          </a:extLst>
        </xdr:cNvPr>
        <xdr:cNvSpPr>
          <a:spLocks noChangeArrowheads="1"/>
        </xdr:cNvSpPr>
      </xdr:nvSpPr>
      <xdr:spPr bwMode="auto">
        <a:xfrm>
          <a:off x="365125" y="819150"/>
          <a:ext cx="2953436" cy="259210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Rows if YTD is Zero </a:t>
          </a:r>
        </a:p>
      </xdr:txBody>
    </xdr:sp>
    <xdr:clientData fPrintsWithSheet="0"/>
  </xdr:twoCellAnchor>
  <xdr:twoCellAnchor>
    <xdr:from>
      <xdr:col>1</xdr:col>
      <xdr:colOff>365125</xdr:colOff>
      <xdr:row>5</xdr:row>
      <xdr:rowOff>152400</xdr:rowOff>
    </xdr:from>
    <xdr:to>
      <xdr:col>2</xdr:col>
      <xdr:colOff>2537511</xdr:colOff>
      <xdr:row>7</xdr:row>
      <xdr:rowOff>68710</xdr:rowOff>
    </xdr:to>
    <xdr:sp macro="Hide_ZERO_rows" textlink="">
      <xdr:nvSpPr>
        <xdr:cNvPr id="96" name="AutoShape 4">
          <a:extLst>
            <a:ext uri="{FF2B5EF4-FFF2-40B4-BE49-F238E27FC236}">
              <a16:creationId xmlns:a16="http://schemas.microsoft.com/office/drawing/2014/main" id="{BC43BE18-F36E-4827-8ED4-EA4E53DE4526}"/>
            </a:ext>
          </a:extLst>
        </xdr:cNvPr>
        <xdr:cNvSpPr>
          <a:spLocks noChangeArrowheads="1"/>
        </xdr:cNvSpPr>
      </xdr:nvSpPr>
      <xdr:spPr bwMode="auto">
        <a:xfrm>
          <a:off x="365125" y="819150"/>
          <a:ext cx="2953436" cy="259210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Rows if YTD is Zero </a:t>
          </a:r>
        </a:p>
      </xdr:txBody>
    </xdr:sp>
    <xdr:clientData fPrintsWithSheet="0"/>
  </xdr:twoCellAnchor>
  <xdr:twoCellAnchor>
    <xdr:from>
      <xdr:col>1</xdr:col>
      <xdr:colOff>365125</xdr:colOff>
      <xdr:row>5</xdr:row>
      <xdr:rowOff>152400</xdr:rowOff>
    </xdr:from>
    <xdr:to>
      <xdr:col>2</xdr:col>
      <xdr:colOff>2537511</xdr:colOff>
      <xdr:row>7</xdr:row>
      <xdr:rowOff>68710</xdr:rowOff>
    </xdr:to>
    <xdr:sp macro="Hide_ZERO_rows" textlink="">
      <xdr:nvSpPr>
        <xdr:cNvPr id="97" name="AutoShape 4">
          <a:extLst>
            <a:ext uri="{FF2B5EF4-FFF2-40B4-BE49-F238E27FC236}">
              <a16:creationId xmlns:a16="http://schemas.microsoft.com/office/drawing/2014/main" id="{F72772A0-5966-4CFE-9F3F-75C08E2994B5}"/>
            </a:ext>
          </a:extLst>
        </xdr:cNvPr>
        <xdr:cNvSpPr>
          <a:spLocks noChangeArrowheads="1"/>
        </xdr:cNvSpPr>
      </xdr:nvSpPr>
      <xdr:spPr bwMode="auto">
        <a:xfrm>
          <a:off x="365125" y="819150"/>
          <a:ext cx="2953436" cy="259210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Rows if YTD is Zero </a:t>
          </a:r>
        </a:p>
      </xdr:txBody>
    </xdr:sp>
    <xdr:clientData fPrintsWithSheet="0"/>
  </xdr:twoCellAnchor>
  <xdr:twoCellAnchor>
    <xdr:from>
      <xdr:col>1</xdr:col>
      <xdr:colOff>365125</xdr:colOff>
      <xdr:row>5</xdr:row>
      <xdr:rowOff>152400</xdr:rowOff>
    </xdr:from>
    <xdr:to>
      <xdr:col>2</xdr:col>
      <xdr:colOff>2537511</xdr:colOff>
      <xdr:row>7</xdr:row>
      <xdr:rowOff>68710</xdr:rowOff>
    </xdr:to>
    <xdr:sp macro="Hide_ZERO_rows" textlink="">
      <xdr:nvSpPr>
        <xdr:cNvPr id="98" name="AutoShape 4">
          <a:extLst>
            <a:ext uri="{FF2B5EF4-FFF2-40B4-BE49-F238E27FC236}">
              <a16:creationId xmlns:a16="http://schemas.microsoft.com/office/drawing/2014/main" id="{6540C843-DEF2-4BFD-BDC5-3872BF8056F9}"/>
            </a:ext>
          </a:extLst>
        </xdr:cNvPr>
        <xdr:cNvSpPr>
          <a:spLocks noChangeArrowheads="1"/>
        </xdr:cNvSpPr>
      </xdr:nvSpPr>
      <xdr:spPr bwMode="auto">
        <a:xfrm>
          <a:off x="365125" y="819150"/>
          <a:ext cx="2953436" cy="259210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Rows if YTD is Zero </a:t>
          </a:r>
        </a:p>
      </xdr:txBody>
    </xdr:sp>
    <xdr:clientData fPrintsWithSheet="0"/>
  </xdr:twoCellAnchor>
  <xdr:twoCellAnchor>
    <xdr:from>
      <xdr:col>1</xdr:col>
      <xdr:colOff>365125</xdr:colOff>
      <xdr:row>5</xdr:row>
      <xdr:rowOff>152400</xdr:rowOff>
    </xdr:from>
    <xdr:to>
      <xdr:col>2</xdr:col>
      <xdr:colOff>2537511</xdr:colOff>
      <xdr:row>7</xdr:row>
      <xdr:rowOff>68710</xdr:rowOff>
    </xdr:to>
    <xdr:sp macro="Hide_ZERO_rows" textlink="">
      <xdr:nvSpPr>
        <xdr:cNvPr id="99" name="AutoShape 4">
          <a:extLst>
            <a:ext uri="{FF2B5EF4-FFF2-40B4-BE49-F238E27FC236}">
              <a16:creationId xmlns:a16="http://schemas.microsoft.com/office/drawing/2014/main" id="{69023529-187E-404D-927B-A9A067EEA487}"/>
            </a:ext>
          </a:extLst>
        </xdr:cNvPr>
        <xdr:cNvSpPr>
          <a:spLocks noChangeArrowheads="1"/>
        </xdr:cNvSpPr>
      </xdr:nvSpPr>
      <xdr:spPr bwMode="auto">
        <a:xfrm>
          <a:off x="365125" y="819150"/>
          <a:ext cx="2953436" cy="259210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Rows if YTD is Zero </a:t>
          </a:r>
        </a:p>
      </xdr:txBody>
    </xdr:sp>
    <xdr:clientData fPrintsWithSheet="0"/>
  </xdr:twoCellAnchor>
  <xdr:twoCellAnchor>
    <xdr:from>
      <xdr:col>1</xdr:col>
      <xdr:colOff>365125</xdr:colOff>
      <xdr:row>5</xdr:row>
      <xdr:rowOff>152400</xdr:rowOff>
    </xdr:from>
    <xdr:to>
      <xdr:col>2</xdr:col>
      <xdr:colOff>2537511</xdr:colOff>
      <xdr:row>7</xdr:row>
      <xdr:rowOff>68710</xdr:rowOff>
    </xdr:to>
    <xdr:sp macro="Hide_ZERO_rows" textlink="">
      <xdr:nvSpPr>
        <xdr:cNvPr id="100" name="AutoShape 4">
          <a:extLst>
            <a:ext uri="{FF2B5EF4-FFF2-40B4-BE49-F238E27FC236}">
              <a16:creationId xmlns:a16="http://schemas.microsoft.com/office/drawing/2014/main" id="{35D9158F-C708-46F5-964E-6D16674643DF}"/>
            </a:ext>
          </a:extLst>
        </xdr:cNvPr>
        <xdr:cNvSpPr>
          <a:spLocks noChangeArrowheads="1"/>
        </xdr:cNvSpPr>
      </xdr:nvSpPr>
      <xdr:spPr bwMode="auto">
        <a:xfrm>
          <a:off x="365125" y="819150"/>
          <a:ext cx="2953436" cy="259210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Rows if YTD is Zero </a:t>
          </a:r>
        </a:p>
      </xdr:txBody>
    </xdr:sp>
    <xdr:clientData fPrintsWithSheet="0"/>
  </xdr:twoCellAnchor>
  <xdr:twoCellAnchor>
    <xdr:from>
      <xdr:col>1</xdr:col>
      <xdr:colOff>365125</xdr:colOff>
      <xdr:row>5</xdr:row>
      <xdr:rowOff>152400</xdr:rowOff>
    </xdr:from>
    <xdr:to>
      <xdr:col>2</xdr:col>
      <xdr:colOff>2537511</xdr:colOff>
      <xdr:row>7</xdr:row>
      <xdr:rowOff>68710</xdr:rowOff>
    </xdr:to>
    <xdr:sp macro="Hide_ZERO_rows" textlink="">
      <xdr:nvSpPr>
        <xdr:cNvPr id="101" name="AutoShape 4">
          <a:extLst>
            <a:ext uri="{FF2B5EF4-FFF2-40B4-BE49-F238E27FC236}">
              <a16:creationId xmlns:a16="http://schemas.microsoft.com/office/drawing/2014/main" id="{1461267C-5030-4671-83A0-DB9028A3D4FB}"/>
            </a:ext>
          </a:extLst>
        </xdr:cNvPr>
        <xdr:cNvSpPr>
          <a:spLocks noChangeArrowheads="1"/>
        </xdr:cNvSpPr>
      </xdr:nvSpPr>
      <xdr:spPr bwMode="auto">
        <a:xfrm>
          <a:off x="365125" y="819150"/>
          <a:ext cx="2953436" cy="259210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Rows if YTD is Zero </a:t>
          </a:r>
        </a:p>
      </xdr:txBody>
    </xdr:sp>
    <xdr:clientData fPrintsWithSheet="0"/>
  </xdr:twoCellAnchor>
  <xdr:twoCellAnchor>
    <xdr:from>
      <xdr:col>1</xdr:col>
      <xdr:colOff>365125</xdr:colOff>
      <xdr:row>5</xdr:row>
      <xdr:rowOff>152400</xdr:rowOff>
    </xdr:from>
    <xdr:to>
      <xdr:col>2</xdr:col>
      <xdr:colOff>2537511</xdr:colOff>
      <xdr:row>7</xdr:row>
      <xdr:rowOff>68710</xdr:rowOff>
    </xdr:to>
    <xdr:sp macro="Hide_ZERO_rows" textlink="">
      <xdr:nvSpPr>
        <xdr:cNvPr id="102" name="AutoShape 4">
          <a:extLst>
            <a:ext uri="{FF2B5EF4-FFF2-40B4-BE49-F238E27FC236}">
              <a16:creationId xmlns:a16="http://schemas.microsoft.com/office/drawing/2014/main" id="{03751B74-231A-43FC-9822-54A423EF4398}"/>
            </a:ext>
          </a:extLst>
        </xdr:cNvPr>
        <xdr:cNvSpPr>
          <a:spLocks noChangeArrowheads="1"/>
        </xdr:cNvSpPr>
      </xdr:nvSpPr>
      <xdr:spPr bwMode="auto">
        <a:xfrm>
          <a:off x="365125" y="819150"/>
          <a:ext cx="2953436" cy="259210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Rows if YTD is Zero </a:t>
          </a:r>
        </a:p>
      </xdr:txBody>
    </xdr:sp>
    <xdr:clientData fPrintsWithSheet="0"/>
  </xdr:twoCellAnchor>
  <xdr:twoCellAnchor>
    <xdr:from>
      <xdr:col>1</xdr:col>
      <xdr:colOff>365125</xdr:colOff>
      <xdr:row>5</xdr:row>
      <xdr:rowOff>152400</xdr:rowOff>
    </xdr:from>
    <xdr:to>
      <xdr:col>2</xdr:col>
      <xdr:colOff>2537511</xdr:colOff>
      <xdr:row>7</xdr:row>
      <xdr:rowOff>68710</xdr:rowOff>
    </xdr:to>
    <xdr:sp macro="Hide_ZERO_rows" textlink="">
      <xdr:nvSpPr>
        <xdr:cNvPr id="103" name="AutoShape 4">
          <a:extLst>
            <a:ext uri="{FF2B5EF4-FFF2-40B4-BE49-F238E27FC236}">
              <a16:creationId xmlns:a16="http://schemas.microsoft.com/office/drawing/2014/main" id="{B69BFE81-8F2A-42E4-8BBA-38FBCECB7D75}"/>
            </a:ext>
          </a:extLst>
        </xdr:cNvPr>
        <xdr:cNvSpPr>
          <a:spLocks noChangeArrowheads="1"/>
        </xdr:cNvSpPr>
      </xdr:nvSpPr>
      <xdr:spPr bwMode="auto">
        <a:xfrm>
          <a:off x="365125" y="819150"/>
          <a:ext cx="2953436" cy="259210"/>
        </a:xfrm>
        <a:prstGeom prst="foldedCorner">
          <a:avLst>
            <a:gd name="adj" fmla="val 23972"/>
          </a:avLst>
        </a:prstGeom>
        <a:solidFill>
          <a:srgbClr val="FFE8E3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Rows if YTD is Zero </a:t>
          </a:r>
        </a:p>
      </xdr:txBody>
    </xdr:sp>
    <xdr:clientData fPrintsWithSheet="0"/>
  </xdr:twoCellAnchor>
  <xdr:twoCellAnchor>
    <xdr:from>
      <xdr:col>1</xdr:col>
      <xdr:colOff>371475</xdr:colOff>
      <xdr:row>5</xdr:row>
      <xdr:rowOff>152400</xdr:rowOff>
    </xdr:from>
    <xdr:to>
      <xdr:col>2</xdr:col>
      <xdr:colOff>2543175</xdr:colOff>
      <xdr:row>7</xdr:row>
      <xdr:rowOff>66676</xdr:rowOff>
    </xdr:to>
    <xdr:sp macro="Hide_ZERO_rows" textlink="">
      <xdr:nvSpPr>
        <xdr:cNvPr id="104" name="AutoShape 4">
          <a:extLst>
            <a:ext uri="{FF2B5EF4-FFF2-40B4-BE49-F238E27FC236}">
              <a16:creationId xmlns:a16="http://schemas.microsoft.com/office/drawing/2014/main" id="{EA10F44B-40A6-46BE-A49B-5D22B61F1F42}"/>
            </a:ext>
          </a:extLst>
        </xdr:cNvPr>
        <xdr:cNvSpPr>
          <a:spLocks noChangeArrowheads="1"/>
        </xdr:cNvSpPr>
      </xdr:nvSpPr>
      <xdr:spPr bwMode="auto">
        <a:xfrm>
          <a:off x="371475" y="819150"/>
          <a:ext cx="2943225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Rows if YTD is Zero </a:t>
          </a:r>
        </a:p>
      </xdr:txBody>
    </xdr:sp>
    <xdr:clientData fPrintsWithSheet="0"/>
  </xdr:twoCellAnchor>
  <xdr:twoCellAnchor>
    <xdr:from>
      <xdr:col>1</xdr:col>
      <xdr:colOff>371475</xdr:colOff>
      <xdr:row>5</xdr:row>
      <xdr:rowOff>152400</xdr:rowOff>
    </xdr:from>
    <xdr:to>
      <xdr:col>2</xdr:col>
      <xdr:colOff>2543175</xdr:colOff>
      <xdr:row>7</xdr:row>
      <xdr:rowOff>66676</xdr:rowOff>
    </xdr:to>
    <xdr:sp macro="Hide_ZERO_rows" textlink="">
      <xdr:nvSpPr>
        <xdr:cNvPr id="105" name="AutoShape 4">
          <a:extLst>
            <a:ext uri="{FF2B5EF4-FFF2-40B4-BE49-F238E27FC236}">
              <a16:creationId xmlns:a16="http://schemas.microsoft.com/office/drawing/2014/main" id="{3E5ED292-9D76-4823-92C6-344438EB7D25}"/>
            </a:ext>
          </a:extLst>
        </xdr:cNvPr>
        <xdr:cNvSpPr>
          <a:spLocks noChangeArrowheads="1"/>
        </xdr:cNvSpPr>
      </xdr:nvSpPr>
      <xdr:spPr bwMode="auto">
        <a:xfrm>
          <a:off x="371475" y="819150"/>
          <a:ext cx="2943225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Rows if YTD is Zero </a:t>
          </a:r>
        </a:p>
      </xdr:txBody>
    </xdr:sp>
    <xdr:clientData fPrintsWithSheet="0"/>
  </xdr:twoCellAnchor>
  <xdr:twoCellAnchor>
    <xdr:from>
      <xdr:col>1</xdr:col>
      <xdr:colOff>371475</xdr:colOff>
      <xdr:row>5</xdr:row>
      <xdr:rowOff>152400</xdr:rowOff>
    </xdr:from>
    <xdr:to>
      <xdr:col>2</xdr:col>
      <xdr:colOff>2543175</xdr:colOff>
      <xdr:row>7</xdr:row>
      <xdr:rowOff>66676</xdr:rowOff>
    </xdr:to>
    <xdr:sp macro="Hide_ZERO_rows" textlink="">
      <xdr:nvSpPr>
        <xdr:cNvPr id="106" name="AutoShape 4">
          <a:extLst>
            <a:ext uri="{FF2B5EF4-FFF2-40B4-BE49-F238E27FC236}">
              <a16:creationId xmlns:a16="http://schemas.microsoft.com/office/drawing/2014/main" id="{0EB845AD-A7A9-4B45-BB5A-F1E38568CDAE}"/>
            </a:ext>
          </a:extLst>
        </xdr:cNvPr>
        <xdr:cNvSpPr>
          <a:spLocks noChangeArrowheads="1"/>
        </xdr:cNvSpPr>
      </xdr:nvSpPr>
      <xdr:spPr bwMode="auto">
        <a:xfrm>
          <a:off x="371475" y="819150"/>
          <a:ext cx="2943225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Rows if YTD is Zero </a:t>
          </a:r>
        </a:p>
      </xdr:txBody>
    </xdr:sp>
    <xdr:clientData fPrintsWithSheet="0"/>
  </xdr:twoCellAnchor>
  <xdr:twoCellAnchor>
    <xdr:from>
      <xdr:col>1</xdr:col>
      <xdr:colOff>371475</xdr:colOff>
      <xdr:row>5</xdr:row>
      <xdr:rowOff>152400</xdr:rowOff>
    </xdr:from>
    <xdr:to>
      <xdr:col>2</xdr:col>
      <xdr:colOff>2543175</xdr:colOff>
      <xdr:row>7</xdr:row>
      <xdr:rowOff>66676</xdr:rowOff>
    </xdr:to>
    <xdr:sp macro="Hide_ZERO_rows" textlink="">
      <xdr:nvSpPr>
        <xdr:cNvPr id="107" name="AutoShape 4">
          <a:extLst>
            <a:ext uri="{FF2B5EF4-FFF2-40B4-BE49-F238E27FC236}">
              <a16:creationId xmlns:a16="http://schemas.microsoft.com/office/drawing/2014/main" id="{1C78E351-958F-4642-9FB3-406214957B58}"/>
            </a:ext>
          </a:extLst>
        </xdr:cNvPr>
        <xdr:cNvSpPr>
          <a:spLocks noChangeArrowheads="1"/>
        </xdr:cNvSpPr>
      </xdr:nvSpPr>
      <xdr:spPr bwMode="auto">
        <a:xfrm>
          <a:off x="371475" y="819150"/>
          <a:ext cx="2943225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Rows if YTD is Zero </a:t>
          </a:r>
        </a:p>
      </xdr:txBody>
    </xdr:sp>
    <xdr:clientData fPrintsWithSheet="0"/>
  </xdr:twoCellAnchor>
  <xdr:twoCellAnchor>
    <xdr:from>
      <xdr:col>1</xdr:col>
      <xdr:colOff>371475</xdr:colOff>
      <xdr:row>5</xdr:row>
      <xdr:rowOff>152400</xdr:rowOff>
    </xdr:from>
    <xdr:to>
      <xdr:col>2</xdr:col>
      <xdr:colOff>2543175</xdr:colOff>
      <xdr:row>7</xdr:row>
      <xdr:rowOff>66676</xdr:rowOff>
    </xdr:to>
    <xdr:sp macro="Hide_ZERO_rows" textlink="">
      <xdr:nvSpPr>
        <xdr:cNvPr id="108" name="AutoShape 4">
          <a:extLst>
            <a:ext uri="{FF2B5EF4-FFF2-40B4-BE49-F238E27FC236}">
              <a16:creationId xmlns:a16="http://schemas.microsoft.com/office/drawing/2014/main" id="{1FB0EB32-44FC-4F05-94F6-EC92A1FD5FC2}"/>
            </a:ext>
          </a:extLst>
        </xdr:cNvPr>
        <xdr:cNvSpPr>
          <a:spLocks noChangeArrowheads="1"/>
        </xdr:cNvSpPr>
      </xdr:nvSpPr>
      <xdr:spPr bwMode="auto">
        <a:xfrm>
          <a:off x="371475" y="819150"/>
          <a:ext cx="2943225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Rows if YTD is Zero </a:t>
          </a:r>
        </a:p>
      </xdr:txBody>
    </xdr:sp>
    <xdr:clientData fPrintsWithSheet="0"/>
  </xdr:twoCellAnchor>
  <xdr:twoCellAnchor>
    <xdr:from>
      <xdr:col>1</xdr:col>
      <xdr:colOff>371475</xdr:colOff>
      <xdr:row>5</xdr:row>
      <xdr:rowOff>152400</xdr:rowOff>
    </xdr:from>
    <xdr:to>
      <xdr:col>2</xdr:col>
      <xdr:colOff>2543175</xdr:colOff>
      <xdr:row>7</xdr:row>
      <xdr:rowOff>66676</xdr:rowOff>
    </xdr:to>
    <xdr:sp macro="Hide_ZERO_rows" textlink="">
      <xdr:nvSpPr>
        <xdr:cNvPr id="109" name="AutoShape 4">
          <a:extLst>
            <a:ext uri="{FF2B5EF4-FFF2-40B4-BE49-F238E27FC236}">
              <a16:creationId xmlns:a16="http://schemas.microsoft.com/office/drawing/2014/main" id="{3303995A-B0F2-4478-A50D-8D105B91DC69}"/>
            </a:ext>
          </a:extLst>
        </xdr:cNvPr>
        <xdr:cNvSpPr>
          <a:spLocks noChangeArrowheads="1"/>
        </xdr:cNvSpPr>
      </xdr:nvSpPr>
      <xdr:spPr bwMode="auto">
        <a:xfrm>
          <a:off x="371475" y="819150"/>
          <a:ext cx="2943225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Rows if YTD is Zero </a:t>
          </a:r>
        </a:p>
      </xdr:txBody>
    </xdr:sp>
    <xdr:clientData fPrintsWithSheet="0"/>
  </xdr:twoCellAnchor>
  <xdr:twoCellAnchor>
    <xdr:from>
      <xdr:col>1</xdr:col>
      <xdr:colOff>371475</xdr:colOff>
      <xdr:row>5</xdr:row>
      <xdr:rowOff>152400</xdr:rowOff>
    </xdr:from>
    <xdr:to>
      <xdr:col>2</xdr:col>
      <xdr:colOff>2543175</xdr:colOff>
      <xdr:row>7</xdr:row>
      <xdr:rowOff>66676</xdr:rowOff>
    </xdr:to>
    <xdr:sp macro="Hide_ZERO_rows" textlink="">
      <xdr:nvSpPr>
        <xdr:cNvPr id="110" name="AutoShape 4">
          <a:extLst>
            <a:ext uri="{FF2B5EF4-FFF2-40B4-BE49-F238E27FC236}">
              <a16:creationId xmlns:a16="http://schemas.microsoft.com/office/drawing/2014/main" id="{6884021C-5FB1-4C0F-B9ED-D9AEC30C0B83}"/>
            </a:ext>
          </a:extLst>
        </xdr:cNvPr>
        <xdr:cNvSpPr>
          <a:spLocks noChangeArrowheads="1"/>
        </xdr:cNvSpPr>
      </xdr:nvSpPr>
      <xdr:spPr bwMode="auto">
        <a:xfrm>
          <a:off x="371475" y="819150"/>
          <a:ext cx="2943225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Rows if YTD is Zero </a:t>
          </a:r>
        </a:p>
      </xdr:txBody>
    </xdr:sp>
    <xdr:clientData fPrintsWithSheet="0"/>
  </xdr:twoCellAnchor>
  <xdr:twoCellAnchor>
    <xdr:from>
      <xdr:col>1</xdr:col>
      <xdr:colOff>371475</xdr:colOff>
      <xdr:row>5</xdr:row>
      <xdr:rowOff>152400</xdr:rowOff>
    </xdr:from>
    <xdr:to>
      <xdr:col>2</xdr:col>
      <xdr:colOff>2543175</xdr:colOff>
      <xdr:row>7</xdr:row>
      <xdr:rowOff>66676</xdr:rowOff>
    </xdr:to>
    <xdr:sp macro="Hide_ZERO_rows" textlink="">
      <xdr:nvSpPr>
        <xdr:cNvPr id="111" name="AutoShape 4">
          <a:extLst>
            <a:ext uri="{FF2B5EF4-FFF2-40B4-BE49-F238E27FC236}">
              <a16:creationId xmlns:a16="http://schemas.microsoft.com/office/drawing/2014/main" id="{A18CAF7A-2316-489C-889D-6E103EC4A820}"/>
            </a:ext>
          </a:extLst>
        </xdr:cNvPr>
        <xdr:cNvSpPr>
          <a:spLocks noChangeArrowheads="1"/>
        </xdr:cNvSpPr>
      </xdr:nvSpPr>
      <xdr:spPr bwMode="auto">
        <a:xfrm>
          <a:off x="371475" y="819150"/>
          <a:ext cx="2943225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Rows if YTD is Zero </a:t>
          </a:r>
        </a:p>
      </xdr:txBody>
    </xdr:sp>
    <xdr:clientData fPrintsWithSheet="0"/>
  </xdr:twoCellAnchor>
  <xdr:twoCellAnchor>
    <xdr:from>
      <xdr:col>1</xdr:col>
      <xdr:colOff>371475</xdr:colOff>
      <xdr:row>5</xdr:row>
      <xdr:rowOff>152400</xdr:rowOff>
    </xdr:from>
    <xdr:to>
      <xdr:col>2</xdr:col>
      <xdr:colOff>2543175</xdr:colOff>
      <xdr:row>7</xdr:row>
      <xdr:rowOff>66676</xdr:rowOff>
    </xdr:to>
    <xdr:sp macro="Hide_ZERO_rows" textlink="">
      <xdr:nvSpPr>
        <xdr:cNvPr id="112" name="AutoShape 4">
          <a:extLst>
            <a:ext uri="{FF2B5EF4-FFF2-40B4-BE49-F238E27FC236}">
              <a16:creationId xmlns:a16="http://schemas.microsoft.com/office/drawing/2014/main" id="{46D86C20-726D-4E88-AA8F-455FFFCA5214}"/>
            </a:ext>
          </a:extLst>
        </xdr:cNvPr>
        <xdr:cNvSpPr>
          <a:spLocks noChangeArrowheads="1"/>
        </xdr:cNvSpPr>
      </xdr:nvSpPr>
      <xdr:spPr bwMode="auto">
        <a:xfrm>
          <a:off x="371475" y="819150"/>
          <a:ext cx="2943225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Rows if YTD is Zero </a:t>
          </a:r>
        </a:p>
      </xdr:txBody>
    </xdr:sp>
    <xdr:clientData fPrintsWithSheet="0"/>
  </xdr:twoCellAnchor>
  <xdr:twoCellAnchor>
    <xdr:from>
      <xdr:col>1</xdr:col>
      <xdr:colOff>371475</xdr:colOff>
      <xdr:row>5</xdr:row>
      <xdr:rowOff>152400</xdr:rowOff>
    </xdr:from>
    <xdr:to>
      <xdr:col>2</xdr:col>
      <xdr:colOff>2543175</xdr:colOff>
      <xdr:row>7</xdr:row>
      <xdr:rowOff>66676</xdr:rowOff>
    </xdr:to>
    <xdr:sp macro="Hide_ZERO_rows" textlink="">
      <xdr:nvSpPr>
        <xdr:cNvPr id="113" name="AutoShape 4">
          <a:extLst>
            <a:ext uri="{FF2B5EF4-FFF2-40B4-BE49-F238E27FC236}">
              <a16:creationId xmlns:a16="http://schemas.microsoft.com/office/drawing/2014/main" id="{1191B06F-D895-4434-A83D-293D98E87E61}"/>
            </a:ext>
          </a:extLst>
        </xdr:cNvPr>
        <xdr:cNvSpPr>
          <a:spLocks noChangeArrowheads="1"/>
        </xdr:cNvSpPr>
      </xdr:nvSpPr>
      <xdr:spPr bwMode="auto">
        <a:xfrm>
          <a:off x="371475" y="819150"/>
          <a:ext cx="2943225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Rows if YTD is Zero </a:t>
          </a:r>
        </a:p>
      </xdr:txBody>
    </xdr:sp>
    <xdr:clientData fPrintsWithSheet="0"/>
  </xdr:twoCellAnchor>
  <xdr:twoCellAnchor>
    <xdr:from>
      <xdr:col>1</xdr:col>
      <xdr:colOff>371475</xdr:colOff>
      <xdr:row>5</xdr:row>
      <xdr:rowOff>152400</xdr:rowOff>
    </xdr:from>
    <xdr:to>
      <xdr:col>2</xdr:col>
      <xdr:colOff>2543175</xdr:colOff>
      <xdr:row>7</xdr:row>
      <xdr:rowOff>66676</xdr:rowOff>
    </xdr:to>
    <xdr:sp macro="Hide_ZERO_rows" textlink="">
      <xdr:nvSpPr>
        <xdr:cNvPr id="114" name="AutoShape 4">
          <a:extLst>
            <a:ext uri="{FF2B5EF4-FFF2-40B4-BE49-F238E27FC236}">
              <a16:creationId xmlns:a16="http://schemas.microsoft.com/office/drawing/2014/main" id="{F5C06A3B-5386-48EB-A82A-1BC6B1FEEFAE}"/>
            </a:ext>
          </a:extLst>
        </xdr:cNvPr>
        <xdr:cNvSpPr>
          <a:spLocks noChangeArrowheads="1"/>
        </xdr:cNvSpPr>
      </xdr:nvSpPr>
      <xdr:spPr bwMode="auto">
        <a:xfrm>
          <a:off x="371475" y="819150"/>
          <a:ext cx="2943225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Rows if YTD is Zero </a:t>
          </a:r>
        </a:p>
      </xdr:txBody>
    </xdr:sp>
    <xdr:clientData fPrintsWithSheet="0"/>
  </xdr:twoCellAnchor>
  <xdr:twoCellAnchor>
    <xdr:from>
      <xdr:col>1</xdr:col>
      <xdr:colOff>371475</xdr:colOff>
      <xdr:row>5</xdr:row>
      <xdr:rowOff>152400</xdr:rowOff>
    </xdr:from>
    <xdr:to>
      <xdr:col>2</xdr:col>
      <xdr:colOff>2543175</xdr:colOff>
      <xdr:row>7</xdr:row>
      <xdr:rowOff>66676</xdr:rowOff>
    </xdr:to>
    <xdr:sp macro="Hide_ZERO_rows" textlink="">
      <xdr:nvSpPr>
        <xdr:cNvPr id="115" name="AutoShape 4">
          <a:extLst>
            <a:ext uri="{FF2B5EF4-FFF2-40B4-BE49-F238E27FC236}">
              <a16:creationId xmlns:a16="http://schemas.microsoft.com/office/drawing/2014/main" id="{DC1B31F1-5D10-431E-99EA-B3FFFB8B2CD7}"/>
            </a:ext>
          </a:extLst>
        </xdr:cNvPr>
        <xdr:cNvSpPr>
          <a:spLocks noChangeArrowheads="1"/>
        </xdr:cNvSpPr>
      </xdr:nvSpPr>
      <xdr:spPr bwMode="auto">
        <a:xfrm>
          <a:off x="371475" y="819150"/>
          <a:ext cx="2943225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Rows if YTD is Zero </a:t>
          </a:r>
        </a:p>
      </xdr:txBody>
    </xdr:sp>
    <xdr:clientData fPrintsWithSheet="0"/>
  </xdr:twoCellAnchor>
  <xdr:twoCellAnchor>
    <xdr:from>
      <xdr:col>1</xdr:col>
      <xdr:colOff>371475</xdr:colOff>
      <xdr:row>5</xdr:row>
      <xdr:rowOff>152400</xdr:rowOff>
    </xdr:from>
    <xdr:to>
      <xdr:col>2</xdr:col>
      <xdr:colOff>2543175</xdr:colOff>
      <xdr:row>7</xdr:row>
      <xdr:rowOff>66676</xdr:rowOff>
    </xdr:to>
    <xdr:sp macro="Hide_ZERO_rows" textlink="">
      <xdr:nvSpPr>
        <xdr:cNvPr id="116" name="AutoShape 4">
          <a:extLst>
            <a:ext uri="{FF2B5EF4-FFF2-40B4-BE49-F238E27FC236}">
              <a16:creationId xmlns:a16="http://schemas.microsoft.com/office/drawing/2014/main" id="{9DE5D221-64E9-492B-91BB-6EA9F8605EF5}"/>
            </a:ext>
          </a:extLst>
        </xdr:cNvPr>
        <xdr:cNvSpPr>
          <a:spLocks noChangeArrowheads="1"/>
        </xdr:cNvSpPr>
      </xdr:nvSpPr>
      <xdr:spPr bwMode="auto">
        <a:xfrm>
          <a:off x="371475" y="819150"/>
          <a:ext cx="2943225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Rows if YTD is Zero </a:t>
          </a:r>
        </a:p>
      </xdr:txBody>
    </xdr:sp>
    <xdr:clientData fPrintsWithSheet="0"/>
  </xdr:twoCellAnchor>
  <xdr:twoCellAnchor>
    <xdr:from>
      <xdr:col>1</xdr:col>
      <xdr:colOff>371475</xdr:colOff>
      <xdr:row>5</xdr:row>
      <xdr:rowOff>152400</xdr:rowOff>
    </xdr:from>
    <xdr:to>
      <xdr:col>2</xdr:col>
      <xdr:colOff>2543175</xdr:colOff>
      <xdr:row>7</xdr:row>
      <xdr:rowOff>66676</xdr:rowOff>
    </xdr:to>
    <xdr:sp macro="Hide_ZERO_rows" textlink="">
      <xdr:nvSpPr>
        <xdr:cNvPr id="117" name="AutoShape 4">
          <a:extLst>
            <a:ext uri="{FF2B5EF4-FFF2-40B4-BE49-F238E27FC236}">
              <a16:creationId xmlns:a16="http://schemas.microsoft.com/office/drawing/2014/main" id="{08B9FD9B-9C9B-4CE2-871F-0AEEAABAB7A4}"/>
            </a:ext>
          </a:extLst>
        </xdr:cNvPr>
        <xdr:cNvSpPr>
          <a:spLocks noChangeArrowheads="1"/>
        </xdr:cNvSpPr>
      </xdr:nvSpPr>
      <xdr:spPr bwMode="auto">
        <a:xfrm>
          <a:off x="371475" y="819150"/>
          <a:ext cx="2943225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Rows if YTD is Zero </a:t>
          </a:r>
        </a:p>
      </xdr:txBody>
    </xdr:sp>
    <xdr:clientData fPrintsWithSheet="0"/>
  </xdr:twoCellAnchor>
  <xdr:twoCellAnchor>
    <xdr:from>
      <xdr:col>1</xdr:col>
      <xdr:colOff>371475</xdr:colOff>
      <xdr:row>5</xdr:row>
      <xdr:rowOff>152400</xdr:rowOff>
    </xdr:from>
    <xdr:to>
      <xdr:col>2</xdr:col>
      <xdr:colOff>2543175</xdr:colOff>
      <xdr:row>7</xdr:row>
      <xdr:rowOff>66676</xdr:rowOff>
    </xdr:to>
    <xdr:sp macro="Hide_ZERO_rows" textlink="">
      <xdr:nvSpPr>
        <xdr:cNvPr id="118" name="AutoShape 4">
          <a:extLst>
            <a:ext uri="{FF2B5EF4-FFF2-40B4-BE49-F238E27FC236}">
              <a16:creationId xmlns:a16="http://schemas.microsoft.com/office/drawing/2014/main" id="{AD6F9C20-775A-477E-A749-F4B7BA15B959}"/>
            </a:ext>
          </a:extLst>
        </xdr:cNvPr>
        <xdr:cNvSpPr>
          <a:spLocks noChangeArrowheads="1"/>
        </xdr:cNvSpPr>
      </xdr:nvSpPr>
      <xdr:spPr bwMode="auto">
        <a:xfrm>
          <a:off x="371475" y="819150"/>
          <a:ext cx="2943225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Rows if YTD is Zero </a:t>
          </a:r>
        </a:p>
      </xdr:txBody>
    </xdr:sp>
    <xdr:clientData fPrintsWithSheet="0"/>
  </xdr:twoCellAnchor>
  <xdr:twoCellAnchor>
    <xdr:from>
      <xdr:col>1</xdr:col>
      <xdr:colOff>371475</xdr:colOff>
      <xdr:row>5</xdr:row>
      <xdr:rowOff>152400</xdr:rowOff>
    </xdr:from>
    <xdr:to>
      <xdr:col>2</xdr:col>
      <xdr:colOff>2543175</xdr:colOff>
      <xdr:row>7</xdr:row>
      <xdr:rowOff>66676</xdr:rowOff>
    </xdr:to>
    <xdr:sp macro="Hide_ZERO_rows" textlink="">
      <xdr:nvSpPr>
        <xdr:cNvPr id="119" name="AutoShape 4">
          <a:extLst>
            <a:ext uri="{FF2B5EF4-FFF2-40B4-BE49-F238E27FC236}">
              <a16:creationId xmlns:a16="http://schemas.microsoft.com/office/drawing/2014/main" id="{A42A8702-C1F0-422E-9DE1-8579E5A8A18B}"/>
            </a:ext>
          </a:extLst>
        </xdr:cNvPr>
        <xdr:cNvSpPr>
          <a:spLocks noChangeArrowheads="1"/>
        </xdr:cNvSpPr>
      </xdr:nvSpPr>
      <xdr:spPr bwMode="auto">
        <a:xfrm>
          <a:off x="371475" y="819150"/>
          <a:ext cx="2943225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Rows if YTD is Zero </a:t>
          </a:r>
        </a:p>
      </xdr:txBody>
    </xdr:sp>
    <xdr:clientData fPrintsWithSheet="0"/>
  </xdr:twoCellAnchor>
  <xdr:twoCellAnchor>
    <xdr:from>
      <xdr:col>1</xdr:col>
      <xdr:colOff>371475</xdr:colOff>
      <xdr:row>5</xdr:row>
      <xdr:rowOff>152400</xdr:rowOff>
    </xdr:from>
    <xdr:to>
      <xdr:col>2</xdr:col>
      <xdr:colOff>2543175</xdr:colOff>
      <xdr:row>7</xdr:row>
      <xdr:rowOff>66676</xdr:rowOff>
    </xdr:to>
    <xdr:sp macro="Hide_ZERO_rows" textlink="">
      <xdr:nvSpPr>
        <xdr:cNvPr id="120" name="AutoShape 4">
          <a:extLst>
            <a:ext uri="{FF2B5EF4-FFF2-40B4-BE49-F238E27FC236}">
              <a16:creationId xmlns:a16="http://schemas.microsoft.com/office/drawing/2014/main" id="{39A3EFC2-3693-4D98-A1E9-1B9C7F7C3C26}"/>
            </a:ext>
          </a:extLst>
        </xdr:cNvPr>
        <xdr:cNvSpPr>
          <a:spLocks noChangeArrowheads="1"/>
        </xdr:cNvSpPr>
      </xdr:nvSpPr>
      <xdr:spPr bwMode="auto">
        <a:xfrm>
          <a:off x="371475" y="819150"/>
          <a:ext cx="2943225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Rows if YTD is Zero </a:t>
          </a:r>
        </a:p>
      </xdr:txBody>
    </xdr:sp>
    <xdr:clientData fPrintsWithSheet="0"/>
  </xdr:twoCellAnchor>
  <xdr:twoCellAnchor>
    <xdr:from>
      <xdr:col>1</xdr:col>
      <xdr:colOff>371475</xdr:colOff>
      <xdr:row>5</xdr:row>
      <xdr:rowOff>152400</xdr:rowOff>
    </xdr:from>
    <xdr:to>
      <xdr:col>2</xdr:col>
      <xdr:colOff>2543175</xdr:colOff>
      <xdr:row>7</xdr:row>
      <xdr:rowOff>66676</xdr:rowOff>
    </xdr:to>
    <xdr:sp macro="Hide_ZERO_rows" textlink="">
      <xdr:nvSpPr>
        <xdr:cNvPr id="121" name="AutoShape 4">
          <a:extLst>
            <a:ext uri="{FF2B5EF4-FFF2-40B4-BE49-F238E27FC236}">
              <a16:creationId xmlns:a16="http://schemas.microsoft.com/office/drawing/2014/main" id="{155B944E-95D5-4C29-A742-A01ABA1240D0}"/>
            </a:ext>
          </a:extLst>
        </xdr:cNvPr>
        <xdr:cNvSpPr>
          <a:spLocks noChangeArrowheads="1"/>
        </xdr:cNvSpPr>
      </xdr:nvSpPr>
      <xdr:spPr bwMode="auto">
        <a:xfrm>
          <a:off x="371475" y="819150"/>
          <a:ext cx="2943225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Rows if YTD is Zero </a:t>
          </a:r>
        </a:p>
      </xdr:txBody>
    </xdr:sp>
    <xdr:clientData fPrintsWithSheet="0"/>
  </xdr:twoCellAnchor>
  <xdr:twoCellAnchor>
    <xdr:from>
      <xdr:col>1</xdr:col>
      <xdr:colOff>371475</xdr:colOff>
      <xdr:row>5</xdr:row>
      <xdr:rowOff>152400</xdr:rowOff>
    </xdr:from>
    <xdr:to>
      <xdr:col>2</xdr:col>
      <xdr:colOff>2543175</xdr:colOff>
      <xdr:row>7</xdr:row>
      <xdr:rowOff>66676</xdr:rowOff>
    </xdr:to>
    <xdr:sp macro="Hide_ZERO_rows" textlink="">
      <xdr:nvSpPr>
        <xdr:cNvPr id="122" name="AutoShape 4">
          <a:extLst>
            <a:ext uri="{FF2B5EF4-FFF2-40B4-BE49-F238E27FC236}">
              <a16:creationId xmlns:a16="http://schemas.microsoft.com/office/drawing/2014/main" id="{FB743BB9-EDBF-4096-8CD5-3593F58B5DE8}"/>
            </a:ext>
          </a:extLst>
        </xdr:cNvPr>
        <xdr:cNvSpPr>
          <a:spLocks noChangeArrowheads="1"/>
        </xdr:cNvSpPr>
      </xdr:nvSpPr>
      <xdr:spPr bwMode="auto">
        <a:xfrm>
          <a:off x="371475" y="819150"/>
          <a:ext cx="2943225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Rows if YTD is Zero </a:t>
          </a:r>
        </a:p>
      </xdr:txBody>
    </xdr:sp>
    <xdr:clientData fPrintsWithSheet="0"/>
  </xdr:twoCellAnchor>
  <xdr:twoCellAnchor>
    <xdr:from>
      <xdr:col>1</xdr:col>
      <xdr:colOff>371475</xdr:colOff>
      <xdr:row>5</xdr:row>
      <xdr:rowOff>152400</xdr:rowOff>
    </xdr:from>
    <xdr:to>
      <xdr:col>2</xdr:col>
      <xdr:colOff>2543175</xdr:colOff>
      <xdr:row>7</xdr:row>
      <xdr:rowOff>66676</xdr:rowOff>
    </xdr:to>
    <xdr:sp macro="Hide_ZERO_rows" textlink="">
      <xdr:nvSpPr>
        <xdr:cNvPr id="123" name="AutoShape 4">
          <a:extLst>
            <a:ext uri="{FF2B5EF4-FFF2-40B4-BE49-F238E27FC236}">
              <a16:creationId xmlns:a16="http://schemas.microsoft.com/office/drawing/2014/main" id="{B74F3792-F02E-4543-A8E1-18A494ED6FB2}"/>
            </a:ext>
          </a:extLst>
        </xdr:cNvPr>
        <xdr:cNvSpPr>
          <a:spLocks noChangeArrowheads="1"/>
        </xdr:cNvSpPr>
      </xdr:nvSpPr>
      <xdr:spPr bwMode="auto">
        <a:xfrm>
          <a:off x="371475" y="819150"/>
          <a:ext cx="2943225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Rows if YTD is Zero </a:t>
          </a:r>
        </a:p>
      </xdr:txBody>
    </xdr:sp>
    <xdr:clientData fPrintsWithSheet="0"/>
  </xdr:twoCellAnchor>
  <xdr:twoCellAnchor>
    <xdr:from>
      <xdr:col>1</xdr:col>
      <xdr:colOff>371475</xdr:colOff>
      <xdr:row>5</xdr:row>
      <xdr:rowOff>152400</xdr:rowOff>
    </xdr:from>
    <xdr:to>
      <xdr:col>2</xdr:col>
      <xdr:colOff>2543175</xdr:colOff>
      <xdr:row>7</xdr:row>
      <xdr:rowOff>66676</xdr:rowOff>
    </xdr:to>
    <xdr:sp macro="Hide_ZERO_rows" textlink="">
      <xdr:nvSpPr>
        <xdr:cNvPr id="124" name="AutoShape 4">
          <a:extLst>
            <a:ext uri="{FF2B5EF4-FFF2-40B4-BE49-F238E27FC236}">
              <a16:creationId xmlns:a16="http://schemas.microsoft.com/office/drawing/2014/main" id="{E4A34853-0357-43B5-A231-6E0A7367D19F}"/>
            </a:ext>
          </a:extLst>
        </xdr:cNvPr>
        <xdr:cNvSpPr>
          <a:spLocks noChangeArrowheads="1"/>
        </xdr:cNvSpPr>
      </xdr:nvSpPr>
      <xdr:spPr bwMode="auto">
        <a:xfrm>
          <a:off x="371475" y="819150"/>
          <a:ext cx="2943225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Rows if YTD is Zero </a:t>
          </a:r>
        </a:p>
      </xdr:txBody>
    </xdr:sp>
    <xdr:clientData fPrintsWithSheet="0"/>
  </xdr:twoCellAnchor>
  <xdr:twoCellAnchor>
    <xdr:from>
      <xdr:col>1</xdr:col>
      <xdr:colOff>371475</xdr:colOff>
      <xdr:row>5</xdr:row>
      <xdr:rowOff>152400</xdr:rowOff>
    </xdr:from>
    <xdr:to>
      <xdr:col>2</xdr:col>
      <xdr:colOff>2543175</xdr:colOff>
      <xdr:row>7</xdr:row>
      <xdr:rowOff>66676</xdr:rowOff>
    </xdr:to>
    <xdr:sp macro="Hide_ZERO_rows" textlink="">
      <xdr:nvSpPr>
        <xdr:cNvPr id="125" name="AutoShape 4">
          <a:extLst>
            <a:ext uri="{FF2B5EF4-FFF2-40B4-BE49-F238E27FC236}">
              <a16:creationId xmlns:a16="http://schemas.microsoft.com/office/drawing/2014/main" id="{D9AF8B77-EE8B-4B53-8A8A-ECB7D2E221FD}"/>
            </a:ext>
          </a:extLst>
        </xdr:cNvPr>
        <xdr:cNvSpPr>
          <a:spLocks noChangeArrowheads="1"/>
        </xdr:cNvSpPr>
      </xdr:nvSpPr>
      <xdr:spPr bwMode="auto">
        <a:xfrm>
          <a:off x="371475" y="819150"/>
          <a:ext cx="2943225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Rows if YTD is Zero </a:t>
          </a:r>
        </a:p>
      </xdr:txBody>
    </xdr:sp>
    <xdr:clientData fPrintsWithSheet="0"/>
  </xdr:twoCellAnchor>
  <xdr:twoCellAnchor>
    <xdr:from>
      <xdr:col>1</xdr:col>
      <xdr:colOff>371475</xdr:colOff>
      <xdr:row>5</xdr:row>
      <xdr:rowOff>152400</xdr:rowOff>
    </xdr:from>
    <xdr:to>
      <xdr:col>2</xdr:col>
      <xdr:colOff>2543175</xdr:colOff>
      <xdr:row>7</xdr:row>
      <xdr:rowOff>66676</xdr:rowOff>
    </xdr:to>
    <xdr:sp macro="Hide_ZERO_rows" textlink="">
      <xdr:nvSpPr>
        <xdr:cNvPr id="126" name="AutoShape 4">
          <a:extLst>
            <a:ext uri="{FF2B5EF4-FFF2-40B4-BE49-F238E27FC236}">
              <a16:creationId xmlns:a16="http://schemas.microsoft.com/office/drawing/2014/main" id="{ED1F673B-6350-459D-9038-FD4C44159248}"/>
            </a:ext>
          </a:extLst>
        </xdr:cNvPr>
        <xdr:cNvSpPr>
          <a:spLocks noChangeArrowheads="1"/>
        </xdr:cNvSpPr>
      </xdr:nvSpPr>
      <xdr:spPr bwMode="auto">
        <a:xfrm>
          <a:off x="371475" y="819150"/>
          <a:ext cx="2943225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Rows if YTD is Zero </a:t>
          </a:r>
        </a:p>
      </xdr:txBody>
    </xdr:sp>
    <xdr:clientData fPrintsWithSheet="0"/>
  </xdr:twoCellAnchor>
  <xdr:twoCellAnchor>
    <xdr:from>
      <xdr:col>1</xdr:col>
      <xdr:colOff>371475</xdr:colOff>
      <xdr:row>5</xdr:row>
      <xdr:rowOff>152400</xdr:rowOff>
    </xdr:from>
    <xdr:to>
      <xdr:col>2</xdr:col>
      <xdr:colOff>2543175</xdr:colOff>
      <xdr:row>7</xdr:row>
      <xdr:rowOff>66676</xdr:rowOff>
    </xdr:to>
    <xdr:sp macro="Hide_ZERO_rows" textlink="">
      <xdr:nvSpPr>
        <xdr:cNvPr id="127" name="AutoShape 4">
          <a:extLst>
            <a:ext uri="{FF2B5EF4-FFF2-40B4-BE49-F238E27FC236}">
              <a16:creationId xmlns:a16="http://schemas.microsoft.com/office/drawing/2014/main" id="{76367C50-20AA-43DB-BBDE-5F1E0787F902}"/>
            </a:ext>
          </a:extLst>
        </xdr:cNvPr>
        <xdr:cNvSpPr>
          <a:spLocks noChangeArrowheads="1"/>
        </xdr:cNvSpPr>
      </xdr:nvSpPr>
      <xdr:spPr bwMode="auto">
        <a:xfrm>
          <a:off x="371475" y="819150"/>
          <a:ext cx="2943225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Rows if YTD is Zero </a:t>
          </a:r>
        </a:p>
      </xdr:txBody>
    </xdr:sp>
    <xdr:clientData fPrintsWithSheet="0"/>
  </xdr:twoCellAnchor>
  <xdr:twoCellAnchor>
    <xdr:from>
      <xdr:col>1</xdr:col>
      <xdr:colOff>371475</xdr:colOff>
      <xdr:row>5</xdr:row>
      <xdr:rowOff>152400</xdr:rowOff>
    </xdr:from>
    <xdr:to>
      <xdr:col>2</xdr:col>
      <xdr:colOff>2543175</xdr:colOff>
      <xdr:row>7</xdr:row>
      <xdr:rowOff>66676</xdr:rowOff>
    </xdr:to>
    <xdr:sp macro="Hide_ZERO_rows" textlink="">
      <xdr:nvSpPr>
        <xdr:cNvPr id="128" name="AutoShape 4">
          <a:extLst>
            <a:ext uri="{FF2B5EF4-FFF2-40B4-BE49-F238E27FC236}">
              <a16:creationId xmlns:a16="http://schemas.microsoft.com/office/drawing/2014/main" id="{3D3063E4-0DE0-41CB-AA1A-4B34548AF982}"/>
            </a:ext>
          </a:extLst>
        </xdr:cNvPr>
        <xdr:cNvSpPr>
          <a:spLocks noChangeArrowheads="1"/>
        </xdr:cNvSpPr>
      </xdr:nvSpPr>
      <xdr:spPr bwMode="auto">
        <a:xfrm>
          <a:off x="371475" y="819150"/>
          <a:ext cx="2943225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Rows if YTD is Zero </a:t>
          </a:r>
        </a:p>
      </xdr:txBody>
    </xdr:sp>
    <xdr:clientData fPrintsWithSheet="0"/>
  </xdr:twoCellAnchor>
  <xdr:twoCellAnchor>
    <xdr:from>
      <xdr:col>1</xdr:col>
      <xdr:colOff>371475</xdr:colOff>
      <xdr:row>5</xdr:row>
      <xdr:rowOff>152400</xdr:rowOff>
    </xdr:from>
    <xdr:to>
      <xdr:col>2</xdr:col>
      <xdr:colOff>2543175</xdr:colOff>
      <xdr:row>7</xdr:row>
      <xdr:rowOff>66676</xdr:rowOff>
    </xdr:to>
    <xdr:sp macro="Hide_ZERO_rows" textlink="">
      <xdr:nvSpPr>
        <xdr:cNvPr id="129" name="AutoShape 4">
          <a:extLst>
            <a:ext uri="{FF2B5EF4-FFF2-40B4-BE49-F238E27FC236}">
              <a16:creationId xmlns:a16="http://schemas.microsoft.com/office/drawing/2014/main" id="{DF513D4B-145E-41BE-8C5F-7C9884AEC045}"/>
            </a:ext>
          </a:extLst>
        </xdr:cNvPr>
        <xdr:cNvSpPr>
          <a:spLocks noChangeArrowheads="1"/>
        </xdr:cNvSpPr>
      </xdr:nvSpPr>
      <xdr:spPr bwMode="auto">
        <a:xfrm>
          <a:off x="371475" y="819150"/>
          <a:ext cx="2933700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Rows if YTD is Zero </a:t>
          </a:r>
        </a:p>
      </xdr:txBody>
    </xdr:sp>
    <xdr:clientData fPrintsWithSheet="0"/>
  </xdr:twoCellAnchor>
  <xdr:twoCellAnchor>
    <xdr:from>
      <xdr:col>1</xdr:col>
      <xdr:colOff>371475</xdr:colOff>
      <xdr:row>5</xdr:row>
      <xdr:rowOff>152400</xdr:rowOff>
    </xdr:from>
    <xdr:to>
      <xdr:col>2</xdr:col>
      <xdr:colOff>2543175</xdr:colOff>
      <xdr:row>7</xdr:row>
      <xdr:rowOff>66676</xdr:rowOff>
    </xdr:to>
    <xdr:sp macro="Hide_ZERO_rows" textlink="">
      <xdr:nvSpPr>
        <xdr:cNvPr id="130" name="AutoShape 4">
          <a:extLst>
            <a:ext uri="{FF2B5EF4-FFF2-40B4-BE49-F238E27FC236}">
              <a16:creationId xmlns:a16="http://schemas.microsoft.com/office/drawing/2014/main" id="{C1AF46DC-E1A1-4DBE-8B1C-CC1CA7FADD2B}"/>
            </a:ext>
          </a:extLst>
        </xdr:cNvPr>
        <xdr:cNvSpPr>
          <a:spLocks noChangeArrowheads="1"/>
        </xdr:cNvSpPr>
      </xdr:nvSpPr>
      <xdr:spPr bwMode="auto">
        <a:xfrm>
          <a:off x="371475" y="819150"/>
          <a:ext cx="2933700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Rows if YTD is Zero </a:t>
          </a:r>
        </a:p>
      </xdr:txBody>
    </xdr:sp>
    <xdr:clientData fPrintsWithSheet="0"/>
  </xdr:twoCellAnchor>
  <xdr:twoCellAnchor>
    <xdr:from>
      <xdr:col>1</xdr:col>
      <xdr:colOff>371475</xdr:colOff>
      <xdr:row>5</xdr:row>
      <xdr:rowOff>152400</xdr:rowOff>
    </xdr:from>
    <xdr:to>
      <xdr:col>2</xdr:col>
      <xdr:colOff>2543175</xdr:colOff>
      <xdr:row>7</xdr:row>
      <xdr:rowOff>66676</xdr:rowOff>
    </xdr:to>
    <xdr:sp macro="Hide_ZERO_rows" textlink="">
      <xdr:nvSpPr>
        <xdr:cNvPr id="131" name="AutoShape 4">
          <a:extLst>
            <a:ext uri="{FF2B5EF4-FFF2-40B4-BE49-F238E27FC236}">
              <a16:creationId xmlns:a16="http://schemas.microsoft.com/office/drawing/2014/main" id="{84F18EAB-587B-4881-B7D5-4612BBD7C8D3}"/>
            </a:ext>
          </a:extLst>
        </xdr:cNvPr>
        <xdr:cNvSpPr>
          <a:spLocks noChangeArrowheads="1"/>
        </xdr:cNvSpPr>
      </xdr:nvSpPr>
      <xdr:spPr bwMode="auto">
        <a:xfrm>
          <a:off x="371475" y="819150"/>
          <a:ext cx="2933700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Rows if YTD is Zero </a:t>
          </a:r>
        </a:p>
      </xdr:txBody>
    </xdr:sp>
    <xdr:clientData fPrintsWithSheet="0"/>
  </xdr:twoCellAnchor>
  <xdr:twoCellAnchor>
    <xdr:from>
      <xdr:col>1</xdr:col>
      <xdr:colOff>371475</xdr:colOff>
      <xdr:row>5</xdr:row>
      <xdr:rowOff>152400</xdr:rowOff>
    </xdr:from>
    <xdr:to>
      <xdr:col>2</xdr:col>
      <xdr:colOff>2543175</xdr:colOff>
      <xdr:row>7</xdr:row>
      <xdr:rowOff>66676</xdr:rowOff>
    </xdr:to>
    <xdr:sp macro="Hide_ZERO_rows" textlink="">
      <xdr:nvSpPr>
        <xdr:cNvPr id="132" name="AutoShape 4">
          <a:extLst>
            <a:ext uri="{FF2B5EF4-FFF2-40B4-BE49-F238E27FC236}">
              <a16:creationId xmlns:a16="http://schemas.microsoft.com/office/drawing/2014/main" id="{9D47EC33-C04B-4EB3-9008-59049A8F406F}"/>
            </a:ext>
          </a:extLst>
        </xdr:cNvPr>
        <xdr:cNvSpPr>
          <a:spLocks noChangeArrowheads="1"/>
        </xdr:cNvSpPr>
      </xdr:nvSpPr>
      <xdr:spPr bwMode="auto">
        <a:xfrm>
          <a:off x="371475" y="819150"/>
          <a:ext cx="2933700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Rows if YTD is Zero </a:t>
          </a:r>
        </a:p>
      </xdr:txBody>
    </xdr:sp>
    <xdr:clientData fPrintsWithSheet="0"/>
  </xdr:twoCellAnchor>
  <xdr:twoCellAnchor>
    <xdr:from>
      <xdr:col>1</xdr:col>
      <xdr:colOff>371475</xdr:colOff>
      <xdr:row>5</xdr:row>
      <xdr:rowOff>152400</xdr:rowOff>
    </xdr:from>
    <xdr:to>
      <xdr:col>2</xdr:col>
      <xdr:colOff>2543175</xdr:colOff>
      <xdr:row>7</xdr:row>
      <xdr:rowOff>66676</xdr:rowOff>
    </xdr:to>
    <xdr:sp macro="Hide_ZERO_rows" textlink="">
      <xdr:nvSpPr>
        <xdr:cNvPr id="133" name="AutoShape 4">
          <a:extLst>
            <a:ext uri="{FF2B5EF4-FFF2-40B4-BE49-F238E27FC236}">
              <a16:creationId xmlns:a16="http://schemas.microsoft.com/office/drawing/2014/main" id="{46060BA7-DA52-4E7A-8ADE-D45D3BCBD238}"/>
            </a:ext>
          </a:extLst>
        </xdr:cNvPr>
        <xdr:cNvSpPr>
          <a:spLocks noChangeArrowheads="1"/>
        </xdr:cNvSpPr>
      </xdr:nvSpPr>
      <xdr:spPr bwMode="auto">
        <a:xfrm>
          <a:off x="371475" y="819150"/>
          <a:ext cx="2933700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Rows if YTD is Zero </a:t>
          </a:r>
        </a:p>
      </xdr:txBody>
    </xdr:sp>
    <xdr:clientData fPrintsWithSheet="0"/>
  </xdr:twoCellAnchor>
  <xdr:twoCellAnchor>
    <xdr:from>
      <xdr:col>1</xdr:col>
      <xdr:colOff>371475</xdr:colOff>
      <xdr:row>5</xdr:row>
      <xdr:rowOff>152400</xdr:rowOff>
    </xdr:from>
    <xdr:to>
      <xdr:col>2</xdr:col>
      <xdr:colOff>2543175</xdr:colOff>
      <xdr:row>7</xdr:row>
      <xdr:rowOff>66676</xdr:rowOff>
    </xdr:to>
    <xdr:sp macro="Hide_ZERO_rows" textlink="">
      <xdr:nvSpPr>
        <xdr:cNvPr id="134" name="AutoShape 4">
          <a:extLst>
            <a:ext uri="{FF2B5EF4-FFF2-40B4-BE49-F238E27FC236}">
              <a16:creationId xmlns:a16="http://schemas.microsoft.com/office/drawing/2014/main" id="{968F508E-A4B2-4BEC-B0CE-847ED95261EE}"/>
            </a:ext>
          </a:extLst>
        </xdr:cNvPr>
        <xdr:cNvSpPr>
          <a:spLocks noChangeArrowheads="1"/>
        </xdr:cNvSpPr>
      </xdr:nvSpPr>
      <xdr:spPr bwMode="auto">
        <a:xfrm>
          <a:off x="371475" y="819150"/>
          <a:ext cx="2933700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Rows if YTD is Zero </a:t>
          </a:r>
        </a:p>
      </xdr:txBody>
    </xdr:sp>
    <xdr:clientData fPrintsWithSheet="0"/>
  </xdr:twoCellAnchor>
  <xdr:twoCellAnchor>
    <xdr:from>
      <xdr:col>1</xdr:col>
      <xdr:colOff>371475</xdr:colOff>
      <xdr:row>5</xdr:row>
      <xdr:rowOff>152400</xdr:rowOff>
    </xdr:from>
    <xdr:to>
      <xdr:col>2</xdr:col>
      <xdr:colOff>2543175</xdr:colOff>
      <xdr:row>7</xdr:row>
      <xdr:rowOff>66676</xdr:rowOff>
    </xdr:to>
    <xdr:sp macro="Hide_ZERO_rows" textlink="">
      <xdr:nvSpPr>
        <xdr:cNvPr id="135" name="AutoShape 4">
          <a:extLst>
            <a:ext uri="{FF2B5EF4-FFF2-40B4-BE49-F238E27FC236}">
              <a16:creationId xmlns:a16="http://schemas.microsoft.com/office/drawing/2014/main" id="{15347881-5775-4D71-A3CC-00343D94C50F}"/>
            </a:ext>
          </a:extLst>
        </xdr:cNvPr>
        <xdr:cNvSpPr>
          <a:spLocks noChangeArrowheads="1"/>
        </xdr:cNvSpPr>
      </xdr:nvSpPr>
      <xdr:spPr bwMode="auto">
        <a:xfrm>
          <a:off x="371475" y="819150"/>
          <a:ext cx="2933700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Rows if YTD is Zero </a:t>
          </a:r>
        </a:p>
      </xdr:txBody>
    </xdr:sp>
    <xdr:clientData fPrintsWithSheet="0"/>
  </xdr:twoCellAnchor>
  <xdr:twoCellAnchor>
    <xdr:from>
      <xdr:col>1</xdr:col>
      <xdr:colOff>371475</xdr:colOff>
      <xdr:row>5</xdr:row>
      <xdr:rowOff>152400</xdr:rowOff>
    </xdr:from>
    <xdr:to>
      <xdr:col>2</xdr:col>
      <xdr:colOff>2543175</xdr:colOff>
      <xdr:row>7</xdr:row>
      <xdr:rowOff>66676</xdr:rowOff>
    </xdr:to>
    <xdr:sp macro="Hide_ZERO_rows" textlink="">
      <xdr:nvSpPr>
        <xdr:cNvPr id="136" name="AutoShape 4">
          <a:extLst>
            <a:ext uri="{FF2B5EF4-FFF2-40B4-BE49-F238E27FC236}">
              <a16:creationId xmlns:a16="http://schemas.microsoft.com/office/drawing/2014/main" id="{694A558D-3CB4-4881-91C3-8EC515617C51}"/>
            </a:ext>
          </a:extLst>
        </xdr:cNvPr>
        <xdr:cNvSpPr>
          <a:spLocks noChangeArrowheads="1"/>
        </xdr:cNvSpPr>
      </xdr:nvSpPr>
      <xdr:spPr bwMode="auto">
        <a:xfrm>
          <a:off x="371475" y="819150"/>
          <a:ext cx="2933700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Rows if YTD is Zero </a:t>
          </a:r>
        </a:p>
      </xdr:txBody>
    </xdr:sp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15</xdr:col>
      <xdr:colOff>247650</xdr:colOff>
      <xdr:row>34</xdr:row>
      <xdr:rowOff>142875</xdr:rowOff>
    </xdr:to>
    <xdr:pic>
      <xdr:nvPicPr>
        <xdr:cNvPr id="214040" name="Picture 2">
          <a:extLst>
            <a:ext uri="{FF2B5EF4-FFF2-40B4-BE49-F238E27FC236}">
              <a16:creationId xmlns:a16="http://schemas.microsoft.com/office/drawing/2014/main" id="{9BF385B8-6DC8-A53C-80DB-651828973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"/>
          <a:ext cx="9391650" cy="544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5334F-66EF-4F3E-8FBF-0C196347BC3B}">
  <sheetPr codeName="Sheet3"/>
  <dimension ref="A1:F467"/>
  <sheetViews>
    <sheetView showGridLines="0" tabSelected="1" workbookViewId="0">
      <pane ySplit="6" topLeftCell="A7" activePane="bottomLeft" state="frozen"/>
      <selection pane="bottomLeft" activeCell="E16" sqref="E16"/>
    </sheetView>
  </sheetViews>
  <sheetFormatPr defaultColWidth="9.1796875" defaultRowHeight="12.5"/>
  <cols>
    <col min="1" max="1" width="21.453125" style="439" customWidth="1"/>
    <col min="2" max="2" width="39" style="439" customWidth="1"/>
    <col min="3" max="3" width="22.26953125" style="439" customWidth="1"/>
    <col min="4" max="4" width="22.26953125" style="437" customWidth="1"/>
    <col min="5" max="5" width="22.26953125" style="439" customWidth="1"/>
    <col min="6" max="16384" width="9.1796875" style="439"/>
  </cols>
  <sheetData>
    <row r="1" spans="1:5" ht="25.5" thickBot="1">
      <c r="A1" s="592" t="s">
        <v>3301</v>
      </c>
      <c r="B1" s="466"/>
      <c r="C1" s="590"/>
    </row>
    <row r="2" spans="1:5" ht="12.75" customHeight="1">
      <c r="A2" s="591" t="s">
        <v>371</v>
      </c>
      <c r="B2" s="1064"/>
      <c r="C2" s="590"/>
    </row>
    <row r="3" spans="1:5" ht="12.75" customHeight="1">
      <c r="A3" s="462" t="s">
        <v>307</v>
      </c>
      <c r="B3" s="1064"/>
      <c r="C3" s="640"/>
    </row>
    <row r="4" spans="1:5" ht="13.5" customHeight="1" thickBot="1">
      <c r="A4" s="784" t="s">
        <v>352</v>
      </c>
      <c r="B4" s="1064"/>
      <c r="C4" s="640"/>
    </row>
    <row r="5" spans="1:5" ht="7.5" customHeight="1"/>
    <row r="6" spans="1:5" ht="13">
      <c r="A6" s="461"/>
      <c r="B6" s="477"/>
      <c r="C6" s="446" t="s">
        <v>389</v>
      </c>
      <c r="D6" s="446" t="s">
        <v>305</v>
      </c>
      <c r="E6" s="446" t="s">
        <v>306</v>
      </c>
    </row>
    <row r="7" spans="1:5" ht="16" thickBot="1">
      <c r="A7" s="538" t="s">
        <v>295</v>
      </c>
      <c r="B7" s="498"/>
      <c r="C7" s="431"/>
      <c r="D7" s="431"/>
      <c r="E7" s="431"/>
    </row>
    <row r="8" spans="1:5" ht="13" thickTop="1">
      <c r="B8" s="471" t="s">
        <v>294</v>
      </c>
      <c r="C8" s="593" t="s">
        <v>3386</v>
      </c>
      <c r="D8" s="678" t="s">
        <v>3386</v>
      </c>
      <c r="E8" s="435"/>
    </row>
    <row r="9" spans="1:5">
      <c r="B9" s="471" t="s">
        <v>296</v>
      </c>
      <c r="C9" s="436" t="s">
        <v>3808</v>
      </c>
      <c r="D9" s="768" t="s">
        <v>3767</v>
      </c>
      <c r="E9" s="435"/>
    </row>
    <row r="10" spans="1:5">
      <c r="B10" s="471" t="s">
        <v>297</v>
      </c>
      <c r="C10" s="472" t="s">
        <v>3703</v>
      </c>
      <c r="D10" s="648" t="s">
        <v>3665</v>
      </c>
      <c r="E10" s="435"/>
    </row>
    <row r="11" spans="1:5">
      <c r="B11" s="471" t="s">
        <v>298</v>
      </c>
      <c r="C11" s="472" t="s">
        <v>3665</v>
      </c>
      <c r="D11" s="648" t="s">
        <v>3545</v>
      </c>
      <c r="E11" s="435"/>
    </row>
    <row r="12" spans="1:5">
      <c r="B12" s="471" t="s">
        <v>299</v>
      </c>
      <c r="C12" s="473" t="s">
        <v>3706</v>
      </c>
      <c r="D12" s="648" t="s">
        <v>3703</v>
      </c>
      <c r="E12" s="445"/>
    </row>
    <row r="13" spans="1:5">
      <c r="B13" s="468" t="s">
        <v>300</v>
      </c>
      <c r="C13" s="474" t="s">
        <v>168</v>
      </c>
      <c r="D13" s="648" t="s">
        <v>167</v>
      </c>
      <c r="E13" s="435"/>
    </row>
    <row r="14" spans="1:5">
      <c r="B14" s="468" t="s">
        <v>301</v>
      </c>
      <c r="C14" s="766" t="s">
        <v>3809</v>
      </c>
      <c r="D14" s="648" t="s">
        <v>3768</v>
      </c>
      <c r="E14" s="435"/>
    </row>
    <row r="15" spans="1:5">
      <c r="B15" s="468" t="s">
        <v>302</v>
      </c>
      <c r="C15" s="672" t="s">
        <v>3810</v>
      </c>
      <c r="D15" s="648" t="s">
        <v>3769</v>
      </c>
      <c r="E15" s="435"/>
    </row>
    <row r="16" spans="1:5">
      <c r="B16" s="468" t="s">
        <v>303</v>
      </c>
      <c r="C16" s="475">
        <v>7</v>
      </c>
      <c r="D16" s="648">
        <v>6</v>
      </c>
      <c r="E16" s="435"/>
    </row>
    <row r="17" spans="1:5">
      <c r="B17" s="457" t="s">
        <v>304</v>
      </c>
      <c r="C17" s="434" t="str">
        <f>C10</f>
        <v>July 2025</v>
      </c>
      <c r="D17" s="648" t="s">
        <v>3665</v>
      </c>
      <c r="E17" s="435"/>
    </row>
    <row r="18" spans="1:5">
      <c r="B18" s="433"/>
      <c r="C18" s="432"/>
      <c r="D18" s="432"/>
      <c r="E18" s="435"/>
    </row>
    <row r="19" spans="1:5">
      <c r="B19" s="429"/>
      <c r="C19" s="430"/>
      <c r="D19" s="496"/>
      <c r="E19" s="435"/>
    </row>
    <row r="20" spans="1:5" ht="16" thickBot="1">
      <c r="A20" s="539" t="s">
        <v>309</v>
      </c>
      <c r="B20" s="499"/>
      <c r="C20" s="500"/>
      <c r="D20" s="501"/>
      <c r="E20" s="500"/>
    </row>
    <row r="21" spans="1:5" ht="13.5" thickTop="1">
      <c r="A21" s="502"/>
      <c r="C21" s="430"/>
      <c r="D21" s="496"/>
      <c r="E21" s="430"/>
    </row>
    <row r="22" spans="1:5">
      <c r="B22" s="448" t="s">
        <v>308</v>
      </c>
      <c r="C22" s="448"/>
      <c r="D22" s="496"/>
    </row>
    <row r="24" spans="1:5" ht="13">
      <c r="A24" s="440"/>
      <c r="C24" s="430"/>
      <c r="D24" s="496"/>
    </row>
    <row r="25" spans="1:5" ht="16" thickBot="1">
      <c r="A25" s="539" t="s">
        <v>310</v>
      </c>
      <c r="B25" s="499"/>
      <c r="C25" s="500"/>
      <c r="D25" s="501"/>
      <c r="E25" s="500"/>
    </row>
    <row r="26" spans="1:5" ht="13" thickTop="1">
      <c r="A26" s="439" t="s">
        <v>7</v>
      </c>
      <c r="C26" s="495"/>
      <c r="D26" s="443"/>
      <c r="E26" s="495"/>
    </row>
    <row r="27" spans="1:5" ht="13">
      <c r="A27" s="440"/>
      <c r="B27" s="478" t="s">
        <v>319</v>
      </c>
      <c r="C27" s="442">
        <f>VLOOKUP($C$13,'2.00'!$B$10:$D$25,3,FALSE)</f>
        <v>2741097.0680118422</v>
      </c>
      <c r="D27" s="769">
        <v>2594563.4634312298</v>
      </c>
      <c r="E27" s="441">
        <f>C27-D27</f>
        <v>146533.60458061239</v>
      </c>
    </row>
    <row r="28" spans="1:5" ht="13">
      <c r="A28" s="440"/>
      <c r="B28" s="443"/>
      <c r="C28" s="449"/>
      <c r="D28" s="449"/>
      <c r="E28" s="441"/>
    </row>
    <row r="30" spans="1:5" ht="16" thickBot="1">
      <c r="A30" s="539" t="s">
        <v>353</v>
      </c>
      <c r="B30" s="499"/>
      <c r="C30" s="500"/>
      <c r="D30" s="501"/>
      <c r="E30" s="500"/>
    </row>
    <row r="31" spans="1:5" ht="13" thickTop="1">
      <c r="C31" s="430"/>
      <c r="D31" s="496"/>
      <c r="E31" s="430"/>
    </row>
    <row r="32" spans="1:5" ht="13">
      <c r="A32" s="447" t="s">
        <v>311</v>
      </c>
      <c r="C32" s="430"/>
      <c r="D32" s="496"/>
      <c r="E32" s="430"/>
    </row>
    <row r="33" spans="1:6">
      <c r="A33" s="429" t="s">
        <v>312</v>
      </c>
      <c r="B33" s="448" t="s">
        <v>313</v>
      </c>
      <c r="C33" s="503">
        <f>VLOOKUP($A33,IS!$B$1:$F$695,5,FALSE)</f>
        <v>0</v>
      </c>
      <c r="D33" s="458">
        <v>0</v>
      </c>
      <c r="E33" s="441">
        <f>C33-D33</f>
        <v>0</v>
      </c>
    </row>
    <row r="34" spans="1:6">
      <c r="A34" s="429" t="s">
        <v>314</v>
      </c>
      <c r="B34" s="465" t="s">
        <v>315</v>
      </c>
      <c r="C34" s="504">
        <v>0</v>
      </c>
      <c r="D34" s="458">
        <v>0</v>
      </c>
      <c r="E34" s="441">
        <f t="shared" ref="E34:E36" si="0">C34-D34</f>
        <v>0</v>
      </c>
    </row>
    <row r="35" spans="1:6">
      <c r="A35" s="429" t="s">
        <v>3417</v>
      </c>
      <c r="B35" s="754" t="s">
        <v>316</v>
      </c>
      <c r="C35" s="503">
        <f>VLOOKUP($A35,IS!$B$1:$F$695,5,FALSE)</f>
        <v>0</v>
      </c>
      <c r="D35" s="458">
        <v>0</v>
      </c>
      <c r="E35" s="441">
        <f t="shared" si="0"/>
        <v>0</v>
      </c>
    </row>
    <row r="36" spans="1:6">
      <c r="A36" s="429" t="s">
        <v>317</v>
      </c>
      <c r="B36" s="465" t="s">
        <v>318</v>
      </c>
      <c r="C36" s="504">
        <v>0</v>
      </c>
      <c r="D36" s="458">
        <v>0</v>
      </c>
      <c r="E36" s="441">
        <f t="shared" si="0"/>
        <v>0</v>
      </c>
    </row>
    <row r="39" spans="1:6" ht="16" thickBot="1">
      <c r="A39" s="539" t="s">
        <v>264</v>
      </c>
      <c r="B39" s="499"/>
      <c r="C39" s="500"/>
      <c r="D39" s="501"/>
      <c r="E39" s="500"/>
    </row>
    <row r="40" spans="1:6" ht="13.5" thickTop="1">
      <c r="A40" s="429"/>
      <c r="C40" s="438"/>
      <c r="D40" s="545"/>
      <c r="E40" s="545"/>
      <c r="F40" s="452"/>
    </row>
    <row r="41" spans="1:6">
      <c r="A41" s="429"/>
      <c r="B41" s="456" t="s">
        <v>320</v>
      </c>
      <c r="C41" s="654">
        <v>26841.82</v>
      </c>
      <c r="D41" s="770">
        <v>7910.6</v>
      </c>
      <c r="E41" s="458">
        <f>C41-D41</f>
        <v>18931.22</v>
      </c>
    </row>
    <row r="42" spans="1:6">
      <c r="A42" s="429"/>
      <c r="B42" s="456" t="s">
        <v>321</v>
      </c>
      <c r="C42" s="654">
        <v>35150.69</v>
      </c>
      <c r="D42" s="770">
        <v>121571.6</v>
      </c>
      <c r="E42" s="458">
        <f t="shared" ref="E42:E65" si="1">C42-D42</f>
        <v>-86420.91</v>
      </c>
    </row>
    <row r="43" spans="1:6">
      <c r="A43" s="429"/>
      <c r="B43" s="456" t="s">
        <v>322</v>
      </c>
      <c r="C43" s="654">
        <v>105391.82</v>
      </c>
      <c r="D43" s="770">
        <v>162312.85</v>
      </c>
      <c r="E43" s="458">
        <f t="shared" si="1"/>
        <v>-56921.03</v>
      </c>
    </row>
    <row r="44" spans="1:6">
      <c r="A44" s="463">
        <v>1823685</v>
      </c>
      <c r="B44" s="456" t="s">
        <v>323</v>
      </c>
      <c r="C44" s="753">
        <v>0</v>
      </c>
      <c r="D44" s="770">
        <v>0</v>
      </c>
      <c r="E44" s="458">
        <f t="shared" si="1"/>
        <v>0</v>
      </c>
    </row>
    <row r="45" spans="1:6">
      <c r="A45" s="429"/>
      <c r="B45" s="456" t="s">
        <v>214</v>
      </c>
      <c r="C45" s="753">
        <v>0</v>
      </c>
      <c r="D45" s="770">
        <v>0</v>
      </c>
      <c r="E45" s="458">
        <f t="shared" si="1"/>
        <v>0</v>
      </c>
    </row>
    <row r="46" spans="1:6">
      <c r="A46" s="429"/>
      <c r="B46" s="459" t="s">
        <v>324</v>
      </c>
      <c r="C46" s="642">
        <v>5475.41</v>
      </c>
      <c r="D46" s="779">
        <v>5475.41</v>
      </c>
      <c r="E46" s="643">
        <f t="shared" si="1"/>
        <v>0</v>
      </c>
    </row>
    <row r="47" spans="1:6">
      <c r="A47" s="429" t="s">
        <v>325</v>
      </c>
      <c r="B47" s="460" t="s">
        <v>326</v>
      </c>
      <c r="C47" s="444">
        <v>1.9835999999999999E-2</v>
      </c>
      <c r="D47" s="780">
        <v>1.9835999999999999E-2</v>
      </c>
      <c r="E47" s="437">
        <f t="shared" si="1"/>
        <v>0</v>
      </c>
    </row>
    <row r="48" spans="1:6">
      <c r="A48" s="429"/>
      <c r="B48" s="460" t="s">
        <v>156</v>
      </c>
      <c r="C48" s="444">
        <v>0.6</v>
      </c>
      <c r="D48" s="780">
        <v>0.6</v>
      </c>
      <c r="E48" s="437">
        <f t="shared" si="1"/>
        <v>0</v>
      </c>
    </row>
    <row r="49" spans="1:5">
      <c r="A49" s="429"/>
      <c r="B49" s="460" t="s">
        <v>157</v>
      </c>
      <c r="C49" s="444">
        <v>0.05</v>
      </c>
      <c r="D49" s="780">
        <v>0.05</v>
      </c>
      <c r="E49" s="437">
        <f t="shared" si="1"/>
        <v>0</v>
      </c>
    </row>
    <row r="50" spans="1:5">
      <c r="A50" s="463" t="s">
        <v>327</v>
      </c>
      <c r="B50" s="478" t="s">
        <v>328</v>
      </c>
      <c r="C50" s="503">
        <f>VLOOKUP(A50,IS!$B$1:$F$695,5,FALSE)</f>
        <v>489.78000000000003</v>
      </c>
      <c r="D50" s="770">
        <v>1061.0899999999999</v>
      </c>
      <c r="E50" s="458">
        <f t="shared" si="1"/>
        <v>-571.30999999999995</v>
      </c>
    </row>
    <row r="51" spans="1:5">
      <c r="A51" s="463" t="s">
        <v>329</v>
      </c>
      <c r="B51" s="478" t="s">
        <v>330</v>
      </c>
      <c r="C51" s="503">
        <f>IS!F121</f>
        <v>88624.99</v>
      </c>
      <c r="D51" s="770">
        <v>89646.41</v>
      </c>
      <c r="E51" s="458">
        <f t="shared" si="1"/>
        <v>-1021.4199999999983</v>
      </c>
    </row>
    <row r="52" spans="1:5">
      <c r="A52" s="463" t="s">
        <v>331</v>
      </c>
      <c r="B52" s="478" t="s">
        <v>332</v>
      </c>
      <c r="C52" s="503">
        <v>0</v>
      </c>
      <c r="D52" s="770">
        <v>0</v>
      </c>
      <c r="E52" s="458">
        <f t="shared" si="1"/>
        <v>0</v>
      </c>
    </row>
    <row r="53" spans="1:5">
      <c r="A53" s="463" t="s">
        <v>333</v>
      </c>
      <c r="B53" s="478" t="s">
        <v>334</v>
      </c>
      <c r="C53" s="503">
        <f>IS!F122</f>
        <v>285011.39</v>
      </c>
      <c r="D53" s="770">
        <v>379391.47000000003</v>
      </c>
      <c r="E53" s="458">
        <f t="shared" si="1"/>
        <v>-94380.080000000016</v>
      </c>
    </row>
    <row r="54" spans="1:5">
      <c r="A54" s="463" t="s">
        <v>335</v>
      </c>
      <c r="B54" s="478" t="s">
        <v>336</v>
      </c>
      <c r="C54" s="503">
        <f>VLOOKUP(A54,IS!$B$1:$F$695,5,FALSE)</f>
        <v>0</v>
      </c>
      <c r="D54" s="770">
        <v>0</v>
      </c>
      <c r="E54" s="458">
        <f t="shared" si="1"/>
        <v>0</v>
      </c>
    </row>
    <row r="55" spans="1:5">
      <c r="A55" s="463" t="s">
        <v>337</v>
      </c>
      <c r="B55" s="450" t="s">
        <v>338</v>
      </c>
      <c r="C55" s="458">
        <v>0</v>
      </c>
      <c r="D55" s="770">
        <v>0</v>
      </c>
      <c r="E55" s="458">
        <f t="shared" si="1"/>
        <v>0</v>
      </c>
    </row>
    <row r="56" spans="1:5">
      <c r="A56" s="463" t="s">
        <v>339</v>
      </c>
      <c r="B56" s="478" t="s">
        <v>340</v>
      </c>
      <c r="C56" s="503">
        <f>VLOOKUP(A56,BS!$B$1:$F$695,5,FALSE)</f>
        <v>963878.70000000007</v>
      </c>
      <c r="D56" s="770">
        <v>1025383.5</v>
      </c>
      <c r="E56" s="458">
        <f t="shared" si="1"/>
        <v>-61504.79999999993</v>
      </c>
    </row>
    <row r="57" spans="1:5">
      <c r="A57" s="463" t="s">
        <v>341</v>
      </c>
      <c r="B57" s="478" t="s">
        <v>342</v>
      </c>
      <c r="C57" s="503">
        <f>VLOOKUP(A57,BS!$B$1:$F$695,5,FALSE)</f>
        <v>254286</v>
      </c>
      <c r="D57" s="770">
        <v>342165.96</v>
      </c>
      <c r="E57" s="458">
        <f t="shared" si="1"/>
        <v>-87879.960000000021</v>
      </c>
    </row>
    <row r="58" spans="1:5">
      <c r="A58" s="464" t="s">
        <v>343</v>
      </c>
      <c r="B58" s="478" t="s">
        <v>344</v>
      </c>
      <c r="C58" s="503">
        <f>VLOOKUP(A58,BS!$B$1:$F$695,5,FALSE)</f>
        <v>23505.200000000001</v>
      </c>
      <c r="D58" s="770">
        <v>24480.18</v>
      </c>
      <c r="E58" s="458">
        <f t="shared" si="1"/>
        <v>-974.97999999999956</v>
      </c>
    </row>
    <row r="59" spans="1:5">
      <c r="A59" s="464" t="s">
        <v>345</v>
      </c>
      <c r="B59" s="478" t="s">
        <v>346</v>
      </c>
      <c r="C59" s="503">
        <f>VLOOKUP(A59,BS!$B$1:$F$695,5,FALSE)</f>
        <v>302941.41000000003</v>
      </c>
      <c r="D59" s="770">
        <v>302941.41000000003</v>
      </c>
      <c r="E59" s="458">
        <f t="shared" si="1"/>
        <v>0</v>
      </c>
    </row>
    <row r="60" spans="1:5">
      <c r="A60" s="454"/>
      <c r="B60" s="785" t="s">
        <v>347</v>
      </c>
      <c r="C60" s="786">
        <f>VLOOKUP($C$13,'Monthly O&amp;M Exp. from Test Year'!$B$6:$D$17,3,FALSE)</f>
        <v>1125455.4369269274</v>
      </c>
      <c r="D60" s="771">
        <v>1071390.0169269273</v>
      </c>
      <c r="E60" s="525">
        <f t="shared" si="1"/>
        <v>54065.420000000158</v>
      </c>
    </row>
    <row r="61" spans="1:5" ht="13">
      <c r="A61" s="440"/>
      <c r="B61" s="785" t="s">
        <v>348</v>
      </c>
      <c r="C61" s="786">
        <v>1096894.630967187</v>
      </c>
      <c r="D61" s="771">
        <v>1096894.630967187</v>
      </c>
      <c r="E61" s="525">
        <f t="shared" si="1"/>
        <v>0</v>
      </c>
    </row>
    <row r="62" spans="1:5" ht="13">
      <c r="A62" s="440"/>
      <c r="B62" s="785" t="s">
        <v>349</v>
      </c>
      <c r="C62" s="787">
        <v>5.5230000000000001E-3</v>
      </c>
      <c r="D62" s="781">
        <v>5.5230000000000001E-3</v>
      </c>
      <c r="E62" s="641">
        <f t="shared" si="1"/>
        <v>0</v>
      </c>
    </row>
    <row r="63" spans="1:5" ht="13">
      <c r="A63" s="440"/>
      <c r="B63" s="785" t="s">
        <v>3434</v>
      </c>
      <c r="C63" s="788">
        <v>2.9600000000000001E-2</v>
      </c>
      <c r="D63" s="782">
        <v>2.9600000000000001E-2</v>
      </c>
      <c r="E63" s="546">
        <f t="shared" si="1"/>
        <v>0</v>
      </c>
    </row>
    <row r="64" spans="1:5" ht="13">
      <c r="A64" s="440"/>
      <c r="B64" s="785" t="s">
        <v>350</v>
      </c>
      <c r="C64" s="788">
        <v>0.125</v>
      </c>
      <c r="D64" s="782">
        <v>0.125</v>
      </c>
      <c r="E64" s="546">
        <f t="shared" si="1"/>
        <v>0</v>
      </c>
    </row>
    <row r="65" spans="1:5" ht="13">
      <c r="A65" s="440"/>
      <c r="B65" s="789" t="s">
        <v>351</v>
      </c>
      <c r="C65" s="790">
        <v>9441305.7200000007</v>
      </c>
      <c r="D65" s="778">
        <v>9441305.7200000007</v>
      </c>
      <c r="E65" s="644">
        <f t="shared" si="1"/>
        <v>0</v>
      </c>
    </row>
    <row r="66" spans="1:5" ht="13">
      <c r="A66" s="440"/>
      <c r="B66" s="789" t="s">
        <v>3435</v>
      </c>
      <c r="C66" s="788">
        <v>0.2</v>
      </c>
      <c r="D66" s="778">
        <v>0.2</v>
      </c>
      <c r="E66" s="644">
        <v>0</v>
      </c>
    </row>
    <row r="67" spans="1:5" ht="13">
      <c r="A67" s="440"/>
      <c r="B67" s="763" t="s">
        <v>3436</v>
      </c>
      <c r="C67" s="644">
        <v>230983.67</v>
      </c>
      <c r="D67" s="778">
        <v>230386.88</v>
      </c>
      <c r="E67" s="644">
        <v>0</v>
      </c>
    </row>
    <row r="69" spans="1:5" ht="16" thickBot="1">
      <c r="A69" s="539" t="s">
        <v>369</v>
      </c>
      <c r="B69" s="499"/>
      <c r="C69" s="500"/>
      <c r="D69" s="501"/>
      <c r="E69" s="500"/>
    </row>
    <row r="70" spans="1:5" ht="13" thickTop="1">
      <c r="C70" s="430"/>
      <c r="D70" s="496"/>
      <c r="E70" s="430"/>
    </row>
    <row r="71" spans="1:5" ht="13">
      <c r="A71" s="440"/>
      <c r="B71" s="791" t="s">
        <v>368</v>
      </c>
      <c r="C71" s="792" t="s">
        <v>3315</v>
      </c>
      <c r="D71" s="496" t="s">
        <v>3315</v>
      </c>
      <c r="E71" s="496"/>
    </row>
    <row r="72" spans="1:5" ht="13">
      <c r="A72" s="440"/>
      <c r="B72" s="785" t="s">
        <v>354</v>
      </c>
      <c r="C72" s="790">
        <v>953830264</v>
      </c>
      <c r="D72" s="644">
        <v>953830264</v>
      </c>
      <c r="E72" s="644">
        <f>+C72-D72</f>
        <v>0</v>
      </c>
    </row>
    <row r="73" spans="1:5" ht="13">
      <c r="A73" s="440"/>
      <c r="B73" s="785" t="s">
        <v>355</v>
      </c>
      <c r="C73" s="790">
        <v>111033942</v>
      </c>
      <c r="D73" s="644">
        <v>111033942</v>
      </c>
      <c r="E73" s="644">
        <f t="shared" ref="E73:E87" si="2">+C73-D73</f>
        <v>0</v>
      </c>
    </row>
    <row r="74" spans="1:5" ht="13">
      <c r="A74" s="440"/>
      <c r="B74" s="785" t="s">
        <v>356</v>
      </c>
      <c r="C74" s="793">
        <v>0</v>
      </c>
      <c r="D74" s="550">
        <v>0</v>
      </c>
      <c r="E74" s="550">
        <f t="shared" si="2"/>
        <v>0</v>
      </c>
    </row>
    <row r="75" spans="1:5" ht="13">
      <c r="A75" s="440"/>
      <c r="B75" s="785" t="s">
        <v>357</v>
      </c>
      <c r="C75" s="793">
        <v>747675369</v>
      </c>
      <c r="D75" s="550">
        <v>747675369</v>
      </c>
      <c r="E75" s="550">
        <f t="shared" si="2"/>
        <v>0</v>
      </c>
    </row>
    <row r="76" spans="1:5" ht="13">
      <c r="A76" s="440"/>
      <c r="B76" s="785" t="s">
        <v>358</v>
      </c>
      <c r="C76" s="794">
        <v>0.5262</v>
      </c>
      <c r="D76" s="469">
        <v>0.5262</v>
      </c>
      <c r="E76" s="469">
        <f t="shared" si="2"/>
        <v>0</v>
      </c>
    </row>
    <row r="77" spans="1:5" ht="13">
      <c r="A77" s="440"/>
      <c r="B77" s="785" t="s">
        <v>359</v>
      </c>
      <c r="C77" s="794">
        <v>6.13E-2</v>
      </c>
      <c r="D77" s="469">
        <v>6.13E-2</v>
      </c>
      <c r="E77" s="469">
        <f t="shared" si="2"/>
        <v>0</v>
      </c>
    </row>
    <row r="78" spans="1:5" ht="13">
      <c r="A78" s="440"/>
      <c r="B78" s="785" t="s">
        <v>3197</v>
      </c>
      <c r="C78" s="794">
        <v>0</v>
      </c>
      <c r="D78" s="469">
        <v>0</v>
      </c>
      <c r="E78" s="469">
        <f t="shared" si="2"/>
        <v>0</v>
      </c>
    </row>
    <row r="79" spans="1:5" ht="13">
      <c r="A79" s="440"/>
      <c r="B79" s="785" t="s">
        <v>360</v>
      </c>
      <c r="C79" s="794">
        <v>0.41249999999999998</v>
      </c>
      <c r="D79" s="469">
        <v>0.41249999999999998</v>
      </c>
      <c r="E79" s="469">
        <f t="shared" si="2"/>
        <v>0</v>
      </c>
    </row>
    <row r="80" spans="1:5" ht="13">
      <c r="A80" s="440"/>
      <c r="B80" s="785" t="s">
        <v>361</v>
      </c>
      <c r="C80" s="794">
        <v>4.9000000000000002E-2</v>
      </c>
      <c r="D80" s="469">
        <v>4.9000000000000002E-2</v>
      </c>
      <c r="E80" s="469">
        <f t="shared" si="2"/>
        <v>0</v>
      </c>
    </row>
    <row r="81" spans="1:5" ht="13">
      <c r="A81" s="440"/>
      <c r="B81" s="785" t="s">
        <v>362</v>
      </c>
      <c r="C81" s="794">
        <v>3.73E-2</v>
      </c>
      <c r="D81" s="469">
        <v>3.73E-2</v>
      </c>
      <c r="E81" s="469">
        <f t="shared" si="2"/>
        <v>0</v>
      </c>
    </row>
    <row r="82" spans="1:5" ht="13">
      <c r="A82" s="440"/>
      <c r="B82" s="785" t="s">
        <v>363</v>
      </c>
      <c r="C82" s="794">
        <v>0</v>
      </c>
      <c r="D82" s="469">
        <v>0</v>
      </c>
      <c r="E82" s="469">
        <f t="shared" si="2"/>
        <v>0</v>
      </c>
    </row>
    <row r="83" spans="1:5" ht="13">
      <c r="A83" s="440"/>
      <c r="B83" s="785" t="s">
        <v>364</v>
      </c>
      <c r="C83" s="794">
        <v>9.6500000000000002E-2</v>
      </c>
      <c r="D83" s="469">
        <v>9.6500000000000002E-2</v>
      </c>
      <c r="E83" s="469">
        <f t="shared" si="2"/>
        <v>0</v>
      </c>
    </row>
    <row r="84" spans="1:5" ht="13">
      <c r="A84" s="438"/>
      <c r="B84" s="791" t="s">
        <v>365</v>
      </c>
      <c r="C84" s="795">
        <v>0.21</v>
      </c>
      <c r="D84" s="547">
        <v>0.21</v>
      </c>
      <c r="E84" s="547">
        <f t="shared" si="2"/>
        <v>0</v>
      </c>
    </row>
    <row r="85" spans="1:5" ht="13">
      <c r="A85" s="440"/>
      <c r="B85" s="791" t="s">
        <v>366</v>
      </c>
      <c r="C85" s="794">
        <v>5.0064999999999998E-2</v>
      </c>
      <c r="D85" s="469">
        <v>5.0064999999999998E-2</v>
      </c>
      <c r="E85" s="469">
        <f t="shared" si="2"/>
        <v>0</v>
      </c>
    </row>
    <row r="86" spans="1:5" ht="13">
      <c r="A86" s="440"/>
      <c r="B86" s="791" t="s">
        <v>80</v>
      </c>
      <c r="C86" s="796">
        <v>0.14929999999999999</v>
      </c>
      <c r="D86" s="548">
        <v>0.14929999999999999</v>
      </c>
      <c r="E86" s="548">
        <f t="shared" si="2"/>
        <v>0</v>
      </c>
    </row>
    <row r="87" spans="1:5" ht="13">
      <c r="A87" s="440"/>
      <c r="B87" s="791" t="s">
        <v>367</v>
      </c>
      <c r="C87" s="797">
        <v>0.4</v>
      </c>
      <c r="D87" s="549">
        <v>0.4</v>
      </c>
      <c r="E87" s="549">
        <f t="shared" si="2"/>
        <v>0</v>
      </c>
    </row>
    <row r="90" spans="1:5" ht="16" thickBot="1">
      <c r="A90" s="539" t="s">
        <v>266</v>
      </c>
      <c r="B90" s="499"/>
      <c r="C90" s="500"/>
      <c r="D90" s="501"/>
      <c r="E90" s="500"/>
    </row>
    <row r="91" spans="1:5" ht="13.5" thickTop="1">
      <c r="A91" s="502"/>
      <c r="C91" s="430"/>
      <c r="D91" s="496"/>
      <c r="E91" s="430"/>
    </row>
    <row r="92" spans="1:5">
      <c r="B92" s="448" t="s">
        <v>370</v>
      </c>
      <c r="C92" s="448"/>
      <c r="D92" s="496"/>
    </row>
    <row r="94" spans="1:5" ht="13">
      <c r="A94" s="440"/>
      <c r="C94" s="430"/>
      <c r="D94" s="496"/>
    </row>
    <row r="95" spans="1:5" ht="16" thickBot="1">
      <c r="A95" s="539" t="s">
        <v>379</v>
      </c>
      <c r="B95" s="499"/>
      <c r="C95" s="500"/>
      <c r="D95" s="501"/>
      <c r="E95" s="500"/>
    </row>
    <row r="96" spans="1:5" ht="13.5" thickTop="1">
      <c r="A96" s="502"/>
      <c r="C96" s="430"/>
      <c r="D96" s="496"/>
      <c r="E96" s="430"/>
    </row>
    <row r="97" spans="1:5">
      <c r="A97" s="1063" t="s">
        <v>382</v>
      </c>
      <c r="B97" s="471" t="s">
        <v>373</v>
      </c>
      <c r="C97" s="509">
        <v>4</v>
      </c>
      <c r="D97" s="773">
        <v>5</v>
      </c>
      <c r="E97" s="645">
        <f>+C97-D97</f>
        <v>-1</v>
      </c>
    </row>
    <row r="98" spans="1:5">
      <c r="A98" s="1063"/>
      <c r="B98" s="471" t="s">
        <v>14</v>
      </c>
      <c r="C98" s="509">
        <v>37</v>
      </c>
      <c r="D98" s="773">
        <v>55</v>
      </c>
      <c r="E98" s="645">
        <f t="shared" ref="E98:E100" si="3">+C98-D98</f>
        <v>-18</v>
      </c>
    </row>
    <row r="99" spans="1:5">
      <c r="A99" s="1063"/>
      <c r="B99" s="471" t="s">
        <v>380</v>
      </c>
      <c r="C99" s="509">
        <v>1548.45</v>
      </c>
      <c r="D99" s="773">
        <v>2266.02</v>
      </c>
      <c r="E99" s="645">
        <f t="shared" si="3"/>
        <v>-717.56999999999994</v>
      </c>
    </row>
    <row r="100" spans="1:5">
      <c r="A100" s="1063"/>
      <c r="B100" s="470" t="s">
        <v>381</v>
      </c>
      <c r="C100" s="510">
        <f>+C97+C98</f>
        <v>41</v>
      </c>
      <c r="D100" s="773">
        <v>60</v>
      </c>
      <c r="E100" s="645">
        <f t="shared" si="3"/>
        <v>-19</v>
      </c>
    </row>
    <row r="101" spans="1:5">
      <c r="B101" s="466"/>
      <c r="C101" s="523"/>
      <c r="D101" s="771"/>
    </row>
    <row r="102" spans="1:5">
      <c r="A102" s="1063" t="s">
        <v>383</v>
      </c>
      <c r="B102" s="460" t="s">
        <v>373</v>
      </c>
      <c r="C102" s="524">
        <v>27</v>
      </c>
      <c r="D102" s="773">
        <v>27</v>
      </c>
      <c r="E102" s="645">
        <f t="shared" ref="E102:E108" si="4">+C102-D102</f>
        <v>0</v>
      </c>
    </row>
    <row r="103" spans="1:5">
      <c r="A103" s="1063"/>
      <c r="B103" s="460" t="s">
        <v>14</v>
      </c>
      <c r="C103" s="524">
        <f>371+540</f>
        <v>911</v>
      </c>
      <c r="D103" s="773">
        <v>911</v>
      </c>
      <c r="E103" s="645">
        <f t="shared" si="4"/>
        <v>0</v>
      </c>
    </row>
    <row r="104" spans="1:5">
      <c r="A104" s="1063"/>
      <c r="B104" s="470" t="s">
        <v>384</v>
      </c>
      <c r="C104" s="510">
        <f>SUM(C102:C103)</f>
        <v>938</v>
      </c>
      <c r="D104" s="773">
        <v>938</v>
      </c>
      <c r="E104" s="645">
        <f t="shared" si="4"/>
        <v>0</v>
      </c>
    </row>
    <row r="105" spans="1:5">
      <c r="B105" s="437"/>
      <c r="C105" s="525"/>
      <c r="D105" s="771"/>
    </row>
    <row r="106" spans="1:5">
      <c r="A106" s="1063" t="s">
        <v>385</v>
      </c>
      <c r="B106" s="471" t="s">
        <v>386</v>
      </c>
      <c r="C106" s="509">
        <v>222516</v>
      </c>
      <c r="D106" s="773">
        <v>222576</v>
      </c>
      <c r="E106" s="645">
        <f t="shared" si="4"/>
        <v>-60</v>
      </c>
    </row>
    <row r="107" spans="1:5">
      <c r="A107" s="1063"/>
      <c r="B107" s="471" t="s">
        <v>387</v>
      </c>
      <c r="C107" s="509">
        <v>8403759.6500000004</v>
      </c>
      <c r="D107" s="773">
        <v>8406025.6699999999</v>
      </c>
      <c r="E107" s="645">
        <f t="shared" si="4"/>
        <v>-2266.019999999553</v>
      </c>
    </row>
    <row r="108" spans="1:5">
      <c r="A108" s="1063"/>
      <c r="B108" s="471" t="s">
        <v>388</v>
      </c>
      <c r="C108" s="509">
        <v>1799086</v>
      </c>
      <c r="D108" s="773">
        <v>1754795</v>
      </c>
      <c r="E108" s="645">
        <f t="shared" si="4"/>
        <v>44291</v>
      </c>
    </row>
    <row r="109" spans="1:5">
      <c r="B109" s="467"/>
      <c r="C109" s="525"/>
      <c r="D109" s="771"/>
    </row>
    <row r="110" spans="1:5" ht="13">
      <c r="A110" s="541" t="s">
        <v>3199</v>
      </c>
      <c r="B110" s="542"/>
      <c r="C110" s="543"/>
      <c r="D110" s="771"/>
    </row>
    <row r="111" spans="1:5" ht="12.75" customHeight="1">
      <c r="A111" s="1062" t="s">
        <v>3200</v>
      </c>
      <c r="B111" s="471" t="s">
        <v>235</v>
      </c>
      <c r="C111" s="509">
        <v>0</v>
      </c>
      <c r="D111" s="773">
        <v>0</v>
      </c>
      <c r="E111" s="645">
        <f t="shared" ref="E111:E117" si="5">+C111-D111</f>
        <v>0</v>
      </c>
    </row>
    <row r="112" spans="1:5">
      <c r="A112" s="1062"/>
      <c r="B112" s="471" t="s">
        <v>236</v>
      </c>
      <c r="C112" s="509">
        <v>0</v>
      </c>
      <c r="D112" s="773">
        <v>0</v>
      </c>
      <c r="E112" s="645">
        <f t="shared" si="5"/>
        <v>0</v>
      </c>
    </row>
    <row r="113" spans="1:5">
      <c r="A113" s="1062"/>
      <c r="B113" s="471" t="s">
        <v>237</v>
      </c>
      <c r="C113" s="509">
        <v>0</v>
      </c>
      <c r="D113" s="773">
        <v>0</v>
      </c>
      <c r="E113" s="645">
        <f t="shared" si="5"/>
        <v>0</v>
      </c>
    </row>
    <row r="114" spans="1:5">
      <c r="A114" s="1062"/>
      <c r="B114" s="471" t="s">
        <v>238</v>
      </c>
      <c r="C114" s="509">
        <v>0</v>
      </c>
      <c r="D114" s="773">
        <v>0</v>
      </c>
      <c r="E114" s="645">
        <f t="shared" si="5"/>
        <v>0</v>
      </c>
    </row>
    <row r="115" spans="1:5">
      <c r="A115" s="1062"/>
      <c r="B115" s="471" t="s">
        <v>239</v>
      </c>
      <c r="C115" s="509">
        <v>0</v>
      </c>
      <c r="D115" s="773">
        <v>0</v>
      </c>
      <c r="E115" s="645">
        <f t="shared" si="5"/>
        <v>0</v>
      </c>
    </row>
    <row r="116" spans="1:5">
      <c r="A116" s="1062"/>
      <c r="B116" s="471" t="s">
        <v>240</v>
      </c>
      <c r="C116" s="509">
        <v>0</v>
      </c>
      <c r="D116" s="773">
        <v>0</v>
      </c>
      <c r="E116" s="645">
        <f t="shared" si="5"/>
        <v>0</v>
      </c>
    </row>
    <row r="117" spans="1:5">
      <c r="A117" s="1062"/>
      <c r="B117" s="471" t="s">
        <v>241</v>
      </c>
      <c r="C117" s="509">
        <v>0</v>
      </c>
      <c r="D117" s="773">
        <v>0</v>
      </c>
      <c r="E117" s="645">
        <f t="shared" si="5"/>
        <v>0</v>
      </c>
    </row>
    <row r="118" spans="1:5" ht="13">
      <c r="A118" s="537"/>
      <c r="B118" s="471"/>
      <c r="C118" s="509"/>
      <c r="D118" s="773"/>
      <c r="E118" s="435"/>
    </row>
    <row r="119" spans="1:5" ht="12.75" customHeight="1">
      <c r="A119" s="1062" t="s">
        <v>3201</v>
      </c>
      <c r="B119" s="471" t="s">
        <v>235</v>
      </c>
      <c r="C119" s="509">
        <v>0</v>
      </c>
      <c r="D119" s="773">
        <v>0</v>
      </c>
      <c r="E119" s="645">
        <f t="shared" ref="E119:E125" si="6">+C119-D119</f>
        <v>0</v>
      </c>
    </row>
    <row r="120" spans="1:5">
      <c r="A120" s="1062"/>
      <c r="B120" s="471" t="s">
        <v>236</v>
      </c>
      <c r="C120" s="509">
        <v>0</v>
      </c>
      <c r="D120" s="773">
        <v>0</v>
      </c>
      <c r="E120" s="645">
        <f t="shared" si="6"/>
        <v>0</v>
      </c>
    </row>
    <row r="121" spans="1:5">
      <c r="A121" s="1062"/>
      <c r="B121" s="471" t="s">
        <v>237</v>
      </c>
      <c r="C121" s="509">
        <v>0</v>
      </c>
      <c r="D121" s="773">
        <v>0</v>
      </c>
      <c r="E121" s="645">
        <f t="shared" si="6"/>
        <v>0</v>
      </c>
    </row>
    <row r="122" spans="1:5">
      <c r="A122" s="1062"/>
      <c r="B122" s="471" t="s">
        <v>238</v>
      </c>
      <c r="C122" s="509">
        <v>0</v>
      </c>
      <c r="D122" s="773">
        <v>0</v>
      </c>
      <c r="E122" s="645">
        <f t="shared" si="6"/>
        <v>0</v>
      </c>
    </row>
    <row r="123" spans="1:5">
      <c r="A123" s="1062"/>
      <c r="B123" s="471" t="s">
        <v>239</v>
      </c>
      <c r="C123" s="509">
        <v>0</v>
      </c>
      <c r="D123" s="773">
        <v>0</v>
      </c>
      <c r="E123" s="645">
        <f t="shared" si="6"/>
        <v>0</v>
      </c>
    </row>
    <row r="124" spans="1:5">
      <c r="A124" s="1062"/>
      <c r="B124" s="471" t="s">
        <v>240</v>
      </c>
      <c r="C124" s="509">
        <v>0</v>
      </c>
      <c r="D124" s="773">
        <v>0</v>
      </c>
      <c r="E124" s="645">
        <f t="shared" si="6"/>
        <v>0</v>
      </c>
    </row>
    <row r="125" spans="1:5">
      <c r="A125" s="1062"/>
      <c r="B125" s="471" t="s">
        <v>241</v>
      </c>
      <c r="C125" s="509">
        <v>0</v>
      </c>
      <c r="D125" s="773">
        <v>0</v>
      </c>
      <c r="E125" s="645">
        <f t="shared" si="6"/>
        <v>0</v>
      </c>
    </row>
    <row r="126" spans="1:5">
      <c r="B126" s="476"/>
      <c r="C126" s="525"/>
      <c r="D126" s="771"/>
    </row>
    <row r="127" spans="1:5">
      <c r="A127" s="1062" t="s">
        <v>3202</v>
      </c>
      <c r="B127" s="471" t="s">
        <v>242</v>
      </c>
      <c r="C127" s="509">
        <v>0</v>
      </c>
      <c r="D127" s="773">
        <v>0</v>
      </c>
      <c r="E127" s="645">
        <f t="shared" ref="E127:E133" si="7">+C127-D127</f>
        <v>0</v>
      </c>
    </row>
    <row r="128" spans="1:5">
      <c r="A128" s="1063"/>
      <c r="B128" s="471" t="s">
        <v>243</v>
      </c>
      <c r="C128" s="509">
        <v>0</v>
      </c>
      <c r="D128" s="773">
        <v>0</v>
      </c>
      <c r="E128" s="645">
        <f t="shared" si="7"/>
        <v>0</v>
      </c>
    </row>
    <row r="129" spans="1:5">
      <c r="A129" s="1063"/>
      <c r="B129" s="471" t="s">
        <v>244</v>
      </c>
      <c r="C129" s="509">
        <v>0</v>
      </c>
      <c r="D129" s="773">
        <v>0</v>
      </c>
      <c r="E129" s="645">
        <f t="shared" si="7"/>
        <v>0</v>
      </c>
    </row>
    <row r="130" spans="1:5">
      <c r="A130" s="1063"/>
      <c r="B130" s="471" t="s">
        <v>245</v>
      </c>
      <c r="C130" s="509">
        <v>0</v>
      </c>
      <c r="D130" s="773">
        <v>0</v>
      </c>
      <c r="E130" s="645">
        <f t="shared" si="7"/>
        <v>0</v>
      </c>
    </row>
    <row r="131" spans="1:5">
      <c r="A131" s="1063"/>
      <c r="B131" s="471" t="s">
        <v>246</v>
      </c>
      <c r="C131" s="509">
        <v>0</v>
      </c>
      <c r="D131" s="773">
        <v>0</v>
      </c>
      <c r="E131" s="645">
        <f t="shared" si="7"/>
        <v>0</v>
      </c>
    </row>
    <row r="132" spans="1:5">
      <c r="A132" s="1063"/>
      <c r="B132" s="471" t="s">
        <v>247</v>
      </c>
      <c r="C132" s="509">
        <v>0</v>
      </c>
      <c r="D132" s="773">
        <v>0</v>
      </c>
      <c r="E132" s="645">
        <f t="shared" si="7"/>
        <v>0</v>
      </c>
    </row>
    <row r="133" spans="1:5">
      <c r="A133" s="1063"/>
      <c r="B133" s="471" t="s">
        <v>241</v>
      </c>
      <c r="C133" s="509">
        <v>0</v>
      </c>
      <c r="D133" s="773">
        <v>0</v>
      </c>
      <c r="E133" s="645">
        <f t="shared" si="7"/>
        <v>0</v>
      </c>
    </row>
    <row r="134" spans="1:5" ht="13">
      <c r="A134" s="494"/>
      <c r="B134" s="471"/>
      <c r="C134" s="509"/>
      <c r="D134" s="773"/>
      <c r="E134" s="435"/>
    </row>
    <row r="135" spans="1:5" ht="12.75" customHeight="1">
      <c r="A135" s="1062" t="s">
        <v>3203</v>
      </c>
      <c r="B135" s="471" t="s">
        <v>242</v>
      </c>
      <c r="C135" s="509">
        <v>0</v>
      </c>
      <c r="D135" s="773">
        <v>0</v>
      </c>
      <c r="E135" s="645">
        <f t="shared" ref="E135:E141" si="8">+C135-D135</f>
        <v>0</v>
      </c>
    </row>
    <row r="136" spans="1:5">
      <c r="A136" s="1063"/>
      <c r="B136" s="471" t="s">
        <v>243</v>
      </c>
      <c r="C136" s="509">
        <v>0</v>
      </c>
      <c r="D136" s="773">
        <v>0</v>
      </c>
      <c r="E136" s="645">
        <f t="shared" si="8"/>
        <v>0</v>
      </c>
    </row>
    <row r="137" spans="1:5">
      <c r="A137" s="1063"/>
      <c r="B137" s="471" t="s">
        <v>244</v>
      </c>
      <c r="C137" s="509">
        <v>0</v>
      </c>
      <c r="D137" s="773">
        <v>0</v>
      </c>
      <c r="E137" s="645">
        <f t="shared" si="8"/>
        <v>0</v>
      </c>
    </row>
    <row r="138" spans="1:5">
      <c r="A138" s="1063"/>
      <c r="B138" s="471" t="s">
        <v>245</v>
      </c>
      <c r="C138" s="509">
        <v>0</v>
      </c>
      <c r="D138" s="773">
        <v>0</v>
      </c>
      <c r="E138" s="645">
        <f t="shared" si="8"/>
        <v>0</v>
      </c>
    </row>
    <row r="139" spans="1:5">
      <c r="A139" s="1063"/>
      <c r="B139" s="471" t="s">
        <v>246</v>
      </c>
      <c r="C139" s="509">
        <v>0</v>
      </c>
      <c r="D139" s="773">
        <v>0</v>
      </c>
      <c r="E139" s="645">
        <f t="shared" si="8"/>
        <v>0</v>
      </c>
    </row>
    <row r="140" spans="1:5">
      <c r="A140" s="1063"/>
      <c r="B140" s="471" t="s">
        <v>247</v>
      </c>
      <c r="C140" s="509">
        <v>0</v>
      </c>
      <c r="D140" s="773">
        <v>0</v>
      </c>
      <c r="E140" s="645">
        <f t="shared" si="8"/>
        <v>0</v>
      </c>
    </row>
    <row r="141" spans="1:5">
      <c r="A141" s="1063"/>
      <c r="B141" s="471" t="s">
        <v>241</v>
      </c>
      <c r="C141" s="509">
        <v>0</v>
      </c>
      <c r="D141" s="773">
        <v>0</v>
      </c>
      <c r="E141" s="645">
        <f t="shared" si="8"/>
        <v>0</v>
      </c>
    </row>
    <row r="142" spans="1:5" ht="13">
      <c r="A142" s="537"/>
      <c r="B142" s="471"/>
      <c r="C142" s="509"/>
      <c r="D142" s="773"/>
      <c r="E142" s="435"/>
    </row>
    <row r="143" spans="1:5" ht="13">
      <c r="A143" s="544" t="s">
        <v>3204</v>
      </c>
      <c r="B143" s="540"/>
      <c r="C143" s="543"/>
      <c r="D143" s="771"/>
    </row>
    <row r="144" spans="1:5" ht="12.75" customHeight="1">
      <c r="A144" s="1062" t="s">
        <v>3200</v>
      </c>
      <c r="B144" s="471" t="s">
        <v>235</v>
      </c>
      <c r="C144" s="509">
        <v>0</v>
      </c>
      <c r="D144" s="773">
        <v>0</v>
      </c>
      <c r="E144" s="645">
        <f t="shared" ref="E144:E150" si="9">+C144-D144</f>
        <v>0</v>
      </c>
    </row>
    <row r="145" spans="1:5">
      <c r="A145" s="1062"/>
      <c r="B145" s="471" t="s">
        <v>236</v>
      </c>
      <c r="C145" s="509">
        <v>0</v>
      </c>
      <c r="D145" s="773">
        <v>0</v>
      </c>
      <c r="E145" s="645">
        <f t="shared" si="9"/>
        <v>0</v>
      </c>
    </row>
    <row r="146" spans="1:5">
      <c r="A146" s="1062"/>
      <c r="B146" s="471" t="s">
        <v>237</v>
      </c>
      <c r="C146" s="509">
        <v>0</v>
      </c>
      <c r="D146" s="773">
        <v>0</v>
      </c>
      <c r="E146" s="645">
        <f t="shared" si="9"/>
        <v>0</v>
      </c>
    </row>
    <row r="147" spans="1:5">
      <c r="A147" s="1062"/>
      <c r="B147" s="471" t="s">
        <v>238</v>
      </c>
      <c r="C147" s="509">
        <v>0</v>
      </c>
      <c r="D147" s="773">
        <v>0</v>
      </c>
      <c r="E147" s="645">
        <f t="shared" si="9"/>
        <v>0</v>
      </c>
    </row>
    <row r="148" spans="1:5">
      <c r="A148" s="1062"/>
      <c r="B148" s="471" t="s">
        <v>239</v>
      </c>
      <c r="C148" s="509">
        <v>0</v>
      </c>
      <c r="D148" s="773">
        <v>0</v>
      </c>
      <c r="E148" s="645">
        <f t="shared" si="9"/>
        <v>0</v>
      </c>
    </row>
    <row r="149" spans="1:5">
      <c r="A149" s="1062"/>
      <c r="B149" s="471" t="s">
        <v>240</v>
      </c>
      <c r="C149" s="509">
        <v>0</v>
      </c>
      <c r="D149" s="773">
        <v>0</v>
      </c>
      <c r="E149" s="645">
        <f t="shared" si="9"/>
        <v>0</v>
      </c>
    </row>
    <row r="150" spans="1:5">
      <c r="A150" s="1062"/>
      <c r="B150" s="471" t="s">
        <v>241</v>
      </c>
      <c r="C150" s="509">
        <v>0</v>
      </c>
      <c r="D150" s="773">
        <v>0</v>
      </c>
      <c r="E150" s="645">
        <f t="shared" si="9"/>
        <v>0</v>
      </c>
    </row>
    <row r="151" spans="1:5" ht="13">
      <c r="A151" s="537"/>
      <c r="B151" s="471"/>
      <c r="C151" s="509"/>
      <c r="D151" s="773"/>
      <c r="E151" s="435"/>
    </row>
    <row r="152" spans="1:5" ht="12.75" customHeight="1">
      <c r="A152" s="1062" t="s">
        <v>3201</v>
      </c>
      <c r="B152" s="471" t="s">
        <v>235</v>
      </c>
      <c r="C152" s="509">
        <v>0</v>
      </c>
      <c r="D152" s="773">
        <v>0</v>
      </c>
      <c r="E152" s="645">
        <f t="shared" ref="E152:E158" si="10">+C152-D152</f>
        <v>0</v>
      </c>
    </row>
    <row r="153" spans="1:5">
      <c r="A153" s="1062"/>
      <c r="B153" s="471" t="s">
        <v>236</v>
      </c>
      <c r="C153" s="509">
        <v>0</v>
      </c>
      <c r="D153" s="773">
        <v>0</v>
      </c>
      <c r="E153" s="645">
        <f t="shared" si="10"/>
        <v>0</v>
      </c>
    </row>
    <row r="154" spans="1:5">
      <c r="A154" s="1062"/>
      <c r="B154" s="471" t="s">
        <v>237</v>
      </c>
      <c r="C154" s="509">
        <v>0</v>
      </c>
      <c r="D154" s="773">
        <v>0</v>
      </c>
      <c r="E154" s="645">
        <f t="shared" si="10"/>
        <v>0</v>
      </c>
    </row>
    <row r="155" spans="1:5">
      <c r="A155" s="1062"/>
      <c r="B155" s="471" t="s">
        <v>238</v>
      </c>
      <c r="C155" s="509">
        <v>0</v>
      </c>
      <c r="D155" s="773">
        <v>0</v>
      </c>
      <c r="E155" s="645">
        <f t="shared" si="10"/>
        <v>0</v>
      </c>
    </row>
    <row r="156" spans="1:5">
      <c r="A156" s="1062"/>
      <c r="B156" s="471" t="s">
        <v>239</v>
      </c>
      <c r="C156" s="509">
        <v>0</v>
      </c>
      <c r="D156" s="773">
        <v>0</v>
      </c>
      <c r="E156" s="645">
        <f t="shared" si="10"/>
        <v>0</v>
      </c>
    </row>
    <row r="157" spans="1:5">
      <c r="A157" s="1062"/>
      <c r="B157" s="471" t="s">
        <v>240</v>
      </c>
      <c r="C157" s="509">
        <v>0</v>
      </c>
      <c r="D157" s="773">
        <v>0</v>
      </c>
      <c r="E157" s="645">
        <f t="shared" si="10"/>
        <v>0</v>
      </c>
    </row>
    <row r="158" spans="1:5">
      <c r="A158" s="1062"/>
      <c r="B158" s="471" t="s">
        <v>241</v>
      </c>
      <c r="C158" s="509">
        <v>0</v>
      </c>
      <c r="D158" s="773">
        <v>0</v>
      </c>
      <c r="E158" s="645">
        <f t="shared" si="10"/>
        <v>0</v>
      </c>
    </row>
    <row r="159" spans="1:5">
      <c r="B159" s="476"/>
      <c r="C159" s="525"/>
      <c r="D159" s="771"/>
    </row>
    <row r="160" spans="1:5" ht="12.75" customHeight="1">
      <c r="A160" s="1062" t="s">
        <v>3202</v>
      </c>
      <c r="B160" s="471" t="s">
        <v>242</v>
      </c>
      <c r="C160" s="509">
        <v>0</v>
      </c>
      <c r="D160" s="773">
        <v>0</v>
      </c>
      <c r="E160" s="645">
        <f t="shared" ref="E160:E166" si="11">+C160-D160</f>
        <v>0</v>
      </c>
    </row>
    <row r="161" spans="1:5">
      <c r="A161" s="1062"/>
      <c r="B161" s="471" t="s">
        <v>243</v>
      </c>
      <c r="C161" s="509">
        <v>0</v>
      </c>
      <c r="D161" s="773">
        <v>0</v>
      </c>
      <c r="E161" s="645">
        <f t="shared" si="11"/>
        <v>0</v>
      </c>
    </row>
    <row r="162" spans="1:5">
      <c r="A162" s="1062"/>
      <c r="B162" s="471" t="s">
        <v>244</v>
      </c>
      <c r="C162" s="509">
        <v>0</v>
      </c>
      <c r="D162" s="773">
        <v>0</v>
      </c>
      <c r="E162" s="645">
        <f t="shared" si="11"/>
        <v>0</v>
      </c>
    </row>
    <row r="163" spans="1:5">
      <c r="A163" s="1062"/>
      <c r="B163" s="471" t="s">
        <v>245</v>
      </c>
      <c r="C163" s="509">
        <v>0</v>
      </c>
      <c r="D163" s="773">
        <v>0</v>
      </c>
      <c r="E163" s="645">
        <f t="shared" si="11"/>
        <v>0</v>
      </c>
    </row>
    <row r="164" spans="1:5">
      <c r="A164" s="1062"/>
      <c r="B164" s="471" t="s">
        <v>246</v>
      </c>
      <c r="C164" s="509">
        <v>0</v>
      </c>
      <c r="D164" s="773">
        <v>0</v>
      </c>
      <c r="E164" s="645">
        <f t="shared" si="11"/>
        <v>0</v>
      </c>
    </row>
    <row r="165" spans="1:5">
      <c r="A165" s="1062"/>
      <c r="B165" s="471" t="s">
        <v>247</v>
      </c>
      <c r="C165" s="509">
        <v>0</v>
      </c>
      <c r="D165" s="773">
        <v>0</v>
      </c>
      <c r="E165" s="645">
        <f t="shared" si="11"/>
        <v>0</v>
      </c>
    </row>
    <row r="166" spans="1:5">
      <c r="A166" s="1062"/>
      <c r="B166" s="471" t="s">
        <v>241</v>
      </c>
      <c r="C166" s="509">
        <v>0</v>
      </c>
      <c r="D166" s="773">
        <v>0</v>
      </c>
      <c r="E166" s="645">
        <f t="shared" si="11"/>
        <v>0</v>
      </c>
    </row>
    <row r="167" spans="1:5">
      <c r="B167" s="476"/>
      <c r="C167" s="525"/>
      <c r="D167" s="771"/>
    </row>
    <row r="168" spans="1:5" ht="12.75" customHeight="1">
      <c r="A168" s="1062" t="s">
        <v>3203</v>
      </c>
      <c r="B168" s="471" t="s">
        <v>242</v>
      </c>
      <c r="C168" s="509">
        <v>0</v>
      </c>
      <c r="D168" s="773">
        <v>0</v>
      </c>
      <c r="E168" s="645">
        <f t="shared" ref="E168:E174" si="12">+C168-D168</f>
        <v>0</v>
      </c>
    </row>
    <row r="169" spans="1:5">
      <c r="A169" s="1062"/>
      <c r="B169" s="471" t="s">
        <v>243</v>
      </c>
      <c r="C169" s="509">
        <v>0</v>
      </c>
      <c r="D169" s="773">
        <v>0</v>
      </c>
      <c r="E169" s="645">
        <f t="shared" si="12"/>
        <v>0</v>
      </c>
    </row>
    <row r="170" spans="1:5">
      <c r="A170" s="1062"/>
      <c r="B170" s="471" t="s">
        <v>244</v>
      </c>
      <c r="C170" s="509">
        <v>0</v>
      </c>
      <c r="D170" s="773">
        <v>0</v>
      </c>
      <c r="E170" s="645">
        <f t="shared" si="12"/>
        <v>0</v>
      </c>
    </row>
    <row r="171" spans="1:5">
      <c r="A171" s="1062"/>
      <c r="B171" s="471" t="s">
        <v>245</v>
      </c>
      <c r="C171" s="509">
        <v>0</v>
      </c>
      <c r="D171" s="773">
        <v>0</v>
      </c>
      <c r="E171" s="645">
        <f t="shared" si="12"/>
        <v>0</v>
      </c>
    </row>
    <row r="172" spans="1:5">
      <c r="A172" s="1062"/>
      <c r="B172" s="471" t="s">
        <v>246</v>
      </c>
      <c r="C172" s="509">
        <v>0</v>
      </c>
      <c r="D172" s="773">
        <v>0</v>
      </c>
      <c r="E172" s="645">
        <f t="shared" si="12"/>
        <v>0</v>
      </c>
    </row>
    <row r="173" spans="1:5">
      <c r="A173" s="1062"/>
      <c r="B173" s="471" t="s">
        <v>247</v>
      </c>
      <c r="C173" s="509">
        <v>0</v>
      </c>
      <c r="D173" s="773">
        <v>0</v>
      </c>
      <c r="E173" s="645">
        <f t="shared" si="12"/>
        <v>0</v>
      </c>
    </row>
    <row r="174" spans="1:5">
      <c r="A174" s="1062"/>
      <c r="B174" s="471" t="s">
        <v>241</v>
      </c>
      <c r="C174" s="509">
        <v>0</v>
      </c>
      <c r="D174" s="773">
        <v>0</v>
      </c>
      <c r="E174" s="645">
        <f t="shared" si="12"/>
        <v>0</v>
      </c>
    </row>
    <row r="175" spans="1:5">
      <c r="C175" s="523"/>
      <c r="D175" s="525"/>
    </row>
    <row r="176" spans="1:5">
      <c r="C176" s="523"/>
      <c r="D176" s="525"/>
    </row>
    <row r="177" spans="1:5" ht="16" thickBot="1">
      <c r="A177" s="539" t="s">
        <v>3198</v>
      </c>
      <c r="B177" s="499"/>
      <c r="C177" s="500"/>
      <c r="D177" s="501"/>
      <c r="E177" s="500"/>
    </row>
    <row r="178" spans="1:5" ht="13.5" thickTop="1">
      <c r="A178" s="502"/>
      <c r="C178" s="526"/>
      <c r="D178" s="550"/>
      <c r="E178" s="430"/>
    </row>
    <row r="179" spans="1:5">
      <c r="A179" s="1063" t="s">
        <v>390</v>
      </c>
      <c r="B179" s="471" t="s">
        <v>380</v>
      </c>
      <c r="C179" s="509">
        <v>7.46</v>
      </c>
      <c r="D179" s="773">
        <v>10.93</v>
      </c>
      <c r="E179" s="645">
        <f t="shared" ref="E179:E180" si="13">+C179-D179</f>
        <v>-3.4699999999999998</v>
      </c>
    </row>
    <row r="180" spans="1:5">
      <c r="A180" s="1063"/>
      <c r="B180" s="470" t="s">
        <v>381</v>
      </c>
      <c r="C180" s="510">
        <f>C100</f>
        <v>41</v>
      </c>
      <c r="D180" s="773">
        <v>60</v>
      </c>
      <c r="E180" s="645">
        <f t="shared" si="13"/>
        <v>-19</v>
      </c>
    </row>
    <row r="181" spans="1:5">
      <c r="B181" s="466"/>
      <c r="C181" s="523"/>
      <c r="D181" s="771"/>
    </row>
    <row r="182" spans="1:5">
      <c r="A182" s="1063" t="s">
        <v>383</v>
      </c>
      <c r="B182" s="460" t="s">
        <v>373</v>
      </c>
      <c r="C182" s="524">
        <v>27</v>
      </c>
      <c r="D182" s="773">
        <v>27</v>
      </c>
      <c r="E182" s="645">
        <f t="shared" ref="E182:E184" si="14">+C182-D182</f>
        <v>0</v>
      </c>
    </row>
    <row r="183" spans="1:5">
      <c r="A183" s="1063"/>
      <c r="B183" s="460" t="s">
        <v>14</v>
      </c>
      <c r="C183" s="524">
        <f>371+540</f>
        <v>911</v>
      </c>
      <c r="D183" s="773">
        <v>911</v>
      </c>
      <c r="E183" s="645">
        <f t="shared" si="14"/>
        <v>0</v>
      </c>
    </row>
    <row r="184" spans="1:5">
      <c r="A184" s="1063"/>
      <c r="B184" s="470" t="s">
        <v>384</v>
      </c>
      <c r="C184" s="510">
        <f>SUM(C182:C183)</f>
        <v>938</v>
      </c>
      <c r="D184" s="773">
        <v>938</v>
      </c>
      <c r="E184" s="645">
        <f t="shared" si="14"/>
        <v>0</v>
      </c>
    </row>
    <row r="185" spans="1:5">
      <c r="B185" s="437"/>
      <c r="C185" s="525"/>
      <c r="D185" s="771"/>
    </row>
    <row r="186" spans="1:5">
      <c r="A186" s="1063" t="s">
        <v>385</v>
      </c>
      <c r="B186" s="471" t="s">
        <v>386</v>
      </c>
      <c r="C186" s="509">
        <v>109811</v>
      </c>
      <c r="D186" s="773">
        <v>108378</v>
      </c>
      <c r="E186" s="645">
        <f t="shared" ref="E186:E188" si="15">+C186-D186</f>
        <v>1433</v>
      </c>
    </row>
    <row r="187" spans="1:5">
      <c r="A187" s="1063"/>
      <c r="B187" s="471" t="s">
        <v>387</v>
      </c>
      <c r="C187" s="509">
        <v>19994.36</v>
      </c>
      <c r="D187" s="773">
        <v>20005.29</v>
      </c>
      <c r="E187" s="645">
        <f t="shared" si="15"/>
        <v>-10.930000000000291</v>
      </c>
    </row>
    <row r="188" spans="1:5">
      <c r="A188" s="1063"/>
      <c r="B188" s="471" t="s">
        <v>388</v>
      </c>
      <c r="C188" s="509">
        <v>115074</v>
      </c>
      <c r="D188" s="773">
        <v>108378</v>
      </c>
      <c r="E188" s="645">
        <f t="shared" si="15"/>
        <v>6696</v>
      </c>
    </row>
    <row r="189" spans="1:5">
      <c r="B189" s="467"/>
      <c r="C189" s="525"/>
      <c r="D189" s="771"/>
    </row>
    <row r="190" spans="1:5" ht="13">
      <c r="A190" s="541" t="s">
        <v>3199</v>
      </c>
      <c r="B190" s="542"/>
      <c r="C190" s="543"/>
      <c r="D190" s="771"/>
    </row>
    <row r="191" spans="1:5" ht="12.75" customHeight="1">
      <c r="A191" s="1062" t="s">
        <v>3200</v>
      </c>
      <c r="B191" s="471" t="s">
        <v>235</v>
      </c>
      <c r="C191" s="509">
        <v>0</v>
      </c>
      <c r="D191" s="773">
        <v>1493</v>
      </c>
      <c r="E191" s="645">
        <f t="shared" ref="E191:E197" si="16">+C191-D191</f>
        <v>-1493</v>
      </c>
    </row>
    <row r="192" spans="1:5">
      <c r="A192" s="1062"/>
      <c r="B192" s="471" t="s">
        <v>236</v>
      </c>
      <c r="C192" s="509">
        <v>0</v>
      </c>
      <c r="D192" s="773">
        <v>0</v>
      </c>
      <c r="E192" s="645">
        <f t="shared" si="16"/>
        <v>0</v>
      </c>
    </row>
    <row r="193" spans="1:5">
      <c r="A193" s="1062"/>
      <c r="B193" s="471" t="s">
        <v>237</v>
      </c>
      <c r="C193" s="509">
        <v>0</v>
      </c>
      <c r="D193" s="773">
        <v>0</v>
      </c>
      <c r="E193" s="645">
        <f t="shared" si="16"/>
        <v>0</v>
      </c>
    </row>
    <row r="194" spans="1:5">
      <c r="A194" s="1062"/>
      <c r="B194" s="471" t="s">
        <v>238</v>
      </c>
      <c r="C194" s="509">
        <v>0</v>
      </c>
      <c r="D194" s="773">
        <v>0</v>
      </c>
      <c r="E194" s="645">
        <f t="shared" si="16"/>
        <v>0</v>
      </c>
    </row>
    <row r="195" spans="1:5">
      <c r="A195" s="1062"/>
      <c r="B195" s="471" t="s">
        <v>239</v>
      </c>
      <c r="C195" s="509">
        <v>0</v>
      </c>
      <c r="D195" s="773">
        <v>0</v>
      </c>
      <c r="E195" s="645">
        <f t="shared" si="16"/>
        <v>0</v>
      </c>
    </row>
    <row r="196" spans="1:5">
      <c r="A196" s="1062"/>
      <c r="B196" s="471" t="s">
        <v>240</v>
      </c>
      <c r="C196" s="509">
        <v>0</v>
      </c>
      <c r="D196" s="773">
        <v>0</v>
      </c>
      <c r="E196" s="645">
        <f t="shared" si="16"/>
        <v>0</v>
      </c>
    </row>
    <row r="197" spans="1:5">
      <c r="A197" s="1062"/>
      <c r="B197" s="471" t="s">
        <v>241</v>
      </c>
      <c r="C197" s="509">
        <v>0</v>
      </c>
      <c r="D197" s="773">
        <v>0</v>
      </c>
      <c r="E197" s="645">
        <f t="shared" si="16"/>
        <v>0</v>
      </c>
    </row>
    <row r="198" spans="1:5" ht="13">
      <c r="A198" s="537"/>
      <c r="B198" s="471"/>
      <c r="C198" s="509"/>
      <c r="D198" s="773"/>
      <c r="E198" s="435"/>
    </row>
    <row r="199" spans="1:5" ht="12.75" customHeight="1">
      <c r="A199" s="1062" t="s">
        <v>3201</v>
      </c>
      <c r="B199" s="471" t="s">
        <v>235</v>
      </c>
      <c r="C199" s="509">
        <v>0</v>
      </c>
      <c r="D199" s="773">
        <v>0</v>
      </c>
      <c r="E199" s="645">
        <f t="shared" ref="E199:E205" si="17">+C199-D199</f>
        <v>0</v>
      </c>
    </row>
    <row r="200" spans="1:5">
      <c r="A200" s="1062"/>
      <c r="B200" s="471" t="s">
        <v>236</v>
      </c>
      <c r="C200" s="509">
        <v>0</v>
      </c>
      <c r="D200" s="773">
        <v>0</v>
      </c>
      <c r="E200" s="645">
        <f t="shared" si="17"/>
        <v>0</v>
      </c>
    </row>
    <row r="201" spans="1:5">
      <c r="A201" s="1062"/>
      <c r="B201" s="471" t="s">
        <v>237</v>
      </c>
      <c r="C201" s="509">
        <v>0</v>
      </c>
      <c r="D201" s="773">
        <v>0</v>
      </c>
      <c r="E201" s="645">
        <f t="shared" si="17"/>
        <v>0</v>
      </c>
    </row>
    <row r="202" spans="1:5">
      <c r="A202" s="1062"/>
      <c r="B202" s="471" t="s">
        <v>238</v>
      </c>
      <c r="C202" s="509">
        <v>0</v>
      </c>
      <c r="D202" s="773">
        <v>0</v>
      </c>
      <c r="E202" s="645">
        <f t="shared" si="17"/>
        <v>0</v>
      </c>
    </row>
    <row r="203" spans="1:5">
      <c r="A203" s="1062"/>
      <c r="B203" s="471" t="s">
        <v>239</v>
      </c>
      <c r="C203" s="509">
        <v>0</v>
      </c>
      <c r="D203" s="773">
        <v>0</v>
      </c>
      <c r="E203" s="645">
        <f t="shared" si="17"/>
        <v>0</v>
      </c>
    </row>
    <row r="204" spans="1:5">
      <c r="A204" s="1062"/>
      <c r="B204" s="471" t="s">
        <v>240</v>
      </c>
      <c r="C204" s="509">
        <v>0</v>
      </c>
      <c r="D204" s="773">
        <v>0</v>
      </c>
      <c r="E204" s="645">
        <f t="shared" si="17"/>
        <v>0</v>
      </c>
    </row>
    <row r="205" spans="1:5">
      <c r="A205" s="1062"/>
      <c r="B205" s="471" t="s">
        <v>241</v>
      </c>
      <c r="C205" s="509">
        <v>0</v>
      </c>
      <c r="D205" s="773">
        <v>0</v>
      </c>
      <c r="E205" s="645">
        <f t="shared" si="17"/>
        <v>0</v>
      </c>
    </row>
    <row r="206" spans="1:5">
      <c r="B206" s="476"/>
      <c r="C206" s="525"/>
      <c r="D206" s="771"/>
    </row>
    <row r="207" spans="1:5">
      <c r="A207" s="1062" t="s">
        <v>3202</v>
      </c>
      <c r="B207" s="471" t="s">
        <v>242</v>
      </c>
      <c r="C207" s="509">
        <v>0</v>
      </c>
      <c r="D207" s="773">
        <v>0</v>
      </c>
      <c r="E207" s="645">
        <f t="shared" ref="E207:E213" si="18">+C207-D207</f>
        <v>0</v>
      </c>
    </row>
    <row r="208" spans="1:5">
      <c r="A208" s="1063"/>
      <c r="B208" s="471" t="s">
        <v>243</v>
      </c>
      <c r="C208" s="509">
        <v>0</v>
      </c>
      <c r="D208" s="773">
        <v>0</v>
      </c>
      <c r="E208" s="645">
        <f t="shared" si="18"/>
        <v>0</v>
      </c>
    </row>
    <row r="209" spans="1:5">
      <c r="A209" s="1063"/>
      <c r="B209" s="471" t="s">
        <v>244</v>
      </c>
      <c r="C209" s="509">
        <v>0</v>
      </c>
      <c r="D209" s="773">
        <v>0</v>
      </c>
      <c r="E209" s="645">
        <f t="shared" si="18"/>
        <v>0</v>
      </c>
    </row>
    <row r="210" spans="1:5">
      <c r="A210" s="1063"/>
      <c r="B210" s="471" t="s">
        <v>245</v>
      </c>
      <c r="C210" s="509">
        <v>0</v>
      </c>
      <c r="D210" s="773">
        <v>0</v>
      </c>
      <c r="E210" s="645">
        <f t="shared" si="18"/>
        <v>0</v>
      </c>
    </row>
    <row r="211" spans="1:5">
      <c r="A211" s="1063"/>
      <c r="B211" s="471" t="s">
        <v>246</v>
      </c>
      <c r="C211" s="509">
        <v>0</v>
      </c>
      <c r="D211" s="773">
        <v>0</v>
      </c>
      <c r="E211" s="645">
        <f t="shared" si="18"/>
        <v>0</v>
      </c>
    </row>
    <row r="212" spans="1:5">
      <c r="A212" s="1063"/>
      <c r="B212" s="471" t="s">
        <v>247</v>
      </c>
      <c r="C212" s="509">
        <v>0</v>
      </c>
      <c r="D212" s="773">
        <v>0</v>
      </c>
      <c r="E212" s="645">
        <f t="shared" si="18"/>
        <v>0</v>
      </c>
    </row>
    <row r="213" spans="1:5">
      <c r="A213" s="1063"/>
      <c r="B213" s="471" t="s">
        <v>241</v>
      </c>
      <c r="C213" s="509">
        <v>0</v>
      </c>
      <c r="D213" s="773">
        <v>0</v>
      </c>
      <c r="E213" s="645">
        <f t="shared" si="18"/>
        <v>0</v>
      </c>
    </row>
    <row r="214" spans="1:5" ht="13">
      <c r="A214" s="494"/>
      <c r="B214" s="471"/>
      <c r="C214" s="509"/>
      <c r="D214" s="773"/>
      <c r="E214" s="435"/>
    </row>
    <row r="215" spans="1:5" ht="12.75" customHeight="1">
      <c r="A215" s="1062" t="s">
        <v>3203</v>
      </c>
      <c r="B215" s="471" t="s">
        <v>242</v>
      </c>
      <c r="C215" s="509">
        <v>0</v>
      </c>
      <c r="D215" s="773">
        <v>0</v>
      </c>
      <c r="E215" s="645">
        <f t="shared" ref="E215:E221" si="19">+C215-D215</f>
        <v>0</v>
      </c>
    </row>
    <row r="216" spans="1:5">
      <c r="A216" s="1063"/>
      <c r="B216" s="471" t="s">
        <v>243</v>
      </c>
      <c r="C216" s="509">
        <v>0</v>
      </c>
      <c r="D216" s="773">
        <v>0</v>
      </c>
      <c r="E216" s="645">
        <f t="shared" si="19"/>
        <v>0</v>
      </c>
    </row>
    <row r="217" spans="1:5">
      <c r="A217" s="1063"/>
      <c r="B217" s="471" t="s">
        <v>244</v>
      </c>
      <c r="C217" s="509">
        <v>0</v>
      </c>
      <c r="D217" s="773">
        <v>0</v>
      </c>
      <c r="E217" s="645">
        <f t="shared" si="19"/>
        <v>0</v>
      </c>
    </row>
    <row r="218" spans="1:5">
      <c r="A218" s="1063"/>
      <c r="B218" s="471" t="s">
        <v>245</v>
      </c>
      <c r="C218" s="509">
        <v>0</v>
      </c>
      <c r="D218" s="773">
        <v>0</v>
      </c>
      <c r="E218" s="645">
        <f t="shared" si="19"/>
        <v>0</v>
      </c>
    </row>
    <row r="219" spans="1:5">
      <c r="A219" s="1063"/>
      <c r="B219" s="471" t="s">
        <v>246</v>
      </c>
      <c r="C219" s="509">
        <v>0</v>
      </c>
      <c r="D219" s="773">
        <v>0</v>
      </c>
      <c r="E219" s="645">
        <f t="shared" si="19"/>
        <v>0</v>
      </c>
    </row>
    <row r="220" spans="1:5">
      <c r="A220" s="1063"/>
      <c r="B220" s="471" t="s">
        <v>247</v>
      </c>
      <c r="C220" s="509">
        <v>0</v>
      </c>
      <c r="D220" s="773">
        <v>0</v>
      </c>
      <c r="E220" s="645">
        <f t="shared" si="19"/>
        <v>0</v>
      </c>
    </row>
    <row r="221" spans="1:5">
      <c r="A221" s="1063"/>
      <c r="B221" s="471" t="s">
        <v>241</v>
      </c>
      <c r="C221" s="509">
        <v>0</v>
      </c>
      <c r="D221" s="773">
        <v>0</v>
      </c>
      <c r="E221" s="645">
        <f t="shared" si="19"/>
        <v>0</v>
      </c>
    </row>
    <row r="222" spans="1:5" ht="13">
      <c r="A222" s="537"/>
      <c r="B222" s="471"/>
      <c r="C222" s="509"/>
      <c r="D222" s="773"/>
      <c r="E222" s="435"/>
    </row>
    <row r="223" spans="1:5" ht="13">
      <c r="A223" s="544" t="s">
        <v>3204</v>
      </c>
      <c r="B223" s="540"/>
      <c r="C223" s="543"/>
      <c r="D223" s="771"/>
    </row>
    <row r="224" spans="1:5" ht="12.75" customHeight="1">
      <c r="A224" s="1062" t="s">
        <v>3200</v>
      </c>
      <c r="B224" s="471" t="s">
        <v>235</v>
      </c>
      <c r="C224" s="509">
        <v>0</v>
      </c>
      <c r="D224" s="773">
        <v>6756</v>
      </c>
      <c r="E224" s="645">
        <f t="shared" ref="E224:E230" si="20">+C224-D224</f>
        <v>-6756</v>
      </c>
    </row>
    <row r="225" spans="1:5">
      <c r="A225" s="1062"/>
      <c r="B225" s="471" t="s">
        <v>236</v>
      </c>
      <c r="C225" s="509">
        <v>0</v>
      </c>
      <c r="D225" s="773">
        <v>0</v>
      </c>
      <c r="E225" s="645">
        <f t="shared" si="20"/>
        <v>0</v>
      </c>
    </row>
    <row r="226" spans="1:5">
      <c r="A226" s="1062"/>
      <c r="B226" s="471" t="s">
        <v>237</v>
      </c>
      <c r="C226" s="509">
        <v>0</v>
      </c>
      <c r="D226" s="773">
        <v>0</v>
      </c>
      <c r="E226" s="645">
        <f t="shared" si="20"/>
        <v>0</v>
      </c>
    </row>
    <row r="227" spans="1:5">
      <c r="A227" s="1062"/>
      <c r="B227" s="471" t="s">
        <v>238</v>
      </c>
      <c r="C227" s="509">
        <v>0</v>
      </c>
      <c r="D227" s="773">
        <v>0</v>
      </c>
      <c r="E227" s="645">
        <f t="shared" si="20"/>
        <v>0</v>
      </c>
    </row>
    <row r="228" spans="1:5">
      <c r="A228" s="1062"/>
      <c r="B228" s="471" t="s">
        <v>239</v>
      </c>
      <c r="C228" s="509">
        <v>0</v>
      </c>
      <c r="D228" s="773">
        <v>0</v>
      </c>
      <c r="E228" s="645">
        <f t="shared" si="20"/>
        <v>0</v>
      </c>
    </row>
    <row r="229" spans="1:5">
      <c r="A229" s="1062"/>
      <c r="B229" s="471" t="s">
        <v>240</v>
      </c>
      <c r="C229" s="509">
        <v>0</v>
      </c>
      <c r="D229" s="773">
        <v>0</v>
      </c>
      <c r="E229" s="645">
        <f t="shared" si="20"/>
        <v>0</v>
      </c>
    </row>
    <row r="230" spans="1:5">
      <c r="A230" s="1062"/>
      <c r="B230" s="471" t="s">
        <v>241</v>
      </c>
      <c r="C230" s="509">
        <v>0</v>
      </c>
      <c r="D230" s="773">
        <v>0</v>
      </c>
      <c r="E230" s="645">
        <f t="shared" si="20"/>
        <v>0</v>
      </c>
    </row>
    <row r="231" spans="1:5" ht="13">
      <c r="A231" s="537"/>
      <c r="B231" s="471"/>
      <c r="C231" s="509"/>
      <c r="D231" s="773"/>
      <c r="E231" s="435"/>
    </row>
    <row r="232" spans="1:5" ht="12.75" customHeight="1">
      <c r="A232" s="1062" t="s">
        <v>3201</v>
      </c>
      <c r="B232" s="471" t="s">
        <v>235</v>
      </c>
      <c r="C232" s="509">
        <v>0</v>
      </c>
      <c r="D232" s="773">
        <v>0</v>
      </c>
      <c r="E232" s="645">
        <f t="shared" ref="E232:E238" si="21">+C232-D232</f>
        <v>0</v>
      </c>
    </row>
    <row r="233" spans="1:5">
      <c r="A233" s="1062"/>
      <c r="B233" s="471" t="s">
        <v>236</v>
      </c>
      <c r="C233" s="509">
        <v>0</v>
      </c>
      <c r="D233" s="773">
        <v>0</v>
      </c>
      <c r="E233" s="645">
        <f t="shared" si="21"/>
        <v>0</v>
      </c>
    </row>
    <row r="234" spans="1:5">
      <c r="A234" s="1062"/>
      <c r="B234" s="471" t="s">
        <v>237</v>
      </c>
      <c r="C234" s="509">
        <v>0</v>
      </c>
      <c r="D234" s="773">
        <v>0</v>
      </c>
      <c r="E234" s="645">
        <f t="shared" si="21"/>
        <v>0</v>
      </c>
    </row>
    <row r="235" spans="1:5">
      <c r="A235" s="1062"/>
      <c r="B235" s="471" t="s">
        <v>238</v>
      </c>
      <c r="C235" s="509">
        <v>0</v>
      </c>
      <c r="D235" s="773">
        <v>0</v>
      </c>
      <c r="E235" s="645">
        <f t="shared" si="21"/>
        <v>0</v>
      </c>
    </row>
    <row r="236" spans="1:5">
      <c r="A236" s="1062"/>
      <c r="B236" s="471" t="s">
        <v>239</v>
      </c>
      <c r="C236" s="509">
        <v>0</v>
      </c>
      <c r="D236" s="773">
        <v>0</v>
      </c>
      <c r="E236" s="645">
        <f t="shared" si="21"/>
        <v>0</v>
      </c>
    </row>
    <row r="237" spans="1:5">
      <c r="A237" s="1062"/>
      <c r="B237" s="471" t="s">
        <v>240</v>
      </c>
      <c r="C237" s="509">
        <v>0</v>
      </c>
      <c r="D237" s="773">
        <v>0</v>
      </c>
      <c r="E237" s="645">
        <f t="shared" si="21"/>
        <v>0</v>
      </c>
    </row>
    <row r="238" spans="1:5">
      <c r="A238" s="1062"/>
      <c r="B238" s="471" t="s">
        <v>241</v>
      </c>
      <c r="C238" s="509">
        <v>0</v>
      </c>
      <c r="D238" s="773">
        <v>0</v>
      </c>
      <c r="E238" s="645">
        <f t="shared" si="21"/>
        <v>0</v>
      </c>
    </row>
    <row r="239" spans="1:5">
      <c r="B239" s="476"/>
      <c r="C239" s="525"/>
      <c r="D239" s="771"/>
    </row>
    <row r="240" spans="1:5" ht="12.75" customHeight="1">
      <c r="A240" s="1062" t="s">
        <v>3202</v>
      </c>
      <c r="B240" s="471" t="s">
        <v>242</v>
      </c>
      <c r="C240" s="509">
        <v>0</v>
      </c>
      <c r="D240" s="773">
        <v>0</v>
      </c>
      <c r="E240" s="645">
        <f t="shared" ref="E240:E246" si="22">+C240-D240</f>
        <v>0</v>
      </c>
    </row>
    <row r="241" spans="1:5">
      <c r="A241" s="1062"/>
      <c r="B241" s="471" t="s">
        <v>243</v>
      </c>
      <c r="C241" s="509">
        <v>0</v>
      </c>
      <c r="D241" s="773">
        <v>0</v>
      </c>
      <c r="E241" s="645">
        <f t="shared" si="22"/>
        <v>0</v>
      </c>
    </row>
    <row r="242" spans="1:5">
      <c r="A242" s="1062"/>
      <c r="B242" s="471" t="s">
        <v>244</v>
      </c>
      <c r="C242" s="509">
        <v>0</v>
      </c>
      <c r="D242" s="773">
        <v>0</v>
      </c>
      <c r="E242" s="645">
        <f t="shared" si="22"/>
        <v>0</v>
      </c>
    </row>
    <row r="243" spans="1:5">
      <c r="A243" s="1062"/>
      <c r="B243" s="471" t="s">
        <v>245</v>
      </c>
      <c r="C243" s="509">
        <v>0</v>
      </c>
      <c r="D243" s="773">
        <v>0</v>
      </c>
      <c r="E243" s="645">
        <f t="shared" si="22"/>
        <v>0</v>
      </c>
    </row>
    <row r="244" spans="1:5">
      <c r="A244" s="1062"/>
      <c r="B244" s="471" t="s">
        <v>246</v>
      </c>
      <c r="C244" s="509">
        <v>0</v>
      </c>
      <c r="D244" s="773">
        <v>0</v>
      </c>
      <c r="E244" s="645">
        <f t="shared" si="22"/>
        <v>0</v>
      </c>
    </row>
    <row r="245" spans="1:5">
      <c r="A245" s="1062"/>
      <c r="B245" s="471" t="s">
        <v>247</v>
      </c>
      <c r="C245" s="509">
        <v>0</v>
      </c>
      <c r="D245" s="773">
        <v>0</v>
      </c>
      <c r="E245" s="645">
        <f t="shared" si="22"/>
        <v>0</v>
      </c>
    </row>
    <row r="246" spans="1:5">
      <c r="A246" s="1062"/>
      <c r="B246" s="471" t="s">
        <v>241</v>
      </c>
      <c r="C246" s="509">
        <v>0</v>
      </c>
      <c r="D246" s="773">
        <v>0</v>
      </c>
      <c r="E246" s="645">
        <f t="shared" si="22"/>
        <v>0</v>
      </c>
    </row>
    <row r="247" spans="1:5">
      <c r="B247" s="476"/>
      <c r="C247" s="525"/>
      <c r="D247" s="771"/>
    </row>
    <row r="248" spans="1:5" ht="12.75" customHeight="1">
      <c r="A248" s="1062" t="s">
        <v>3203</v>
      </c>
      <c r="B248" s="471" t="s">
        <v>242</v>
      </c>
      <c r="C248" s="509">
        <v>0</v>
      </c>
      <c r="D248" s="773">
        <v>0</v>
      </c>
      <c r="E248" s="645">
        <f t="shared" ref="E248:E254" si="23">+C248-D248</f>
        <v>0</v>
      </c>
    </row>
    <row r="249" spans="1:5">
      <c r="A249" s="1062"/>
      <c r="B249" s="471" t="s">
        <v>243</v>
      </c>
      <c r="C249" s="509">
        <v>0</v>
      </c>
      <c r="D249" s="773">
        <v>0</v>
      </c>
      <c r="E249" s="645">
        <f t="shared" si="23"/>
        <v>0</v>
      </c>
    </row>
    <row r="250" spans="1:5">
      <c r="A250" s="1062"/>
      <c r="B250" s="471" t="s">
        <v>244</v>
      </c>
      <c r="C250" s="509">
        <v>0</v>
      </c>
      <c r="D250" s="773">
        <v>0</v>
      </c>
      <c r="E250" s="645">
        <f t="shared" si="23"/>
        <v>0</v>
      </c>
    </row>
    <row r="251" spans="1:5">
      <c r="A251" s="1062"/>
      <c r="B251" s="471" t="s">
        <v>245</v>
      </c>
      <c r="C251" s="509">
        <v>0</v>
      </c>
      <c r="D251" s="773">
        <v>0</v>
      </c>
      <c r="E251" s="645">
        <f t="shared" si="23"/>
        <v>0</v>
      </c>
    </row>
    <row r="252" spans="1:5">
      <c r="A252" s="1062"/>
      <c r="B252" s="471" t="s">
        <v>246</v>
      </c>
      <c r="C252" s="509">
        <v>0</v>
      </c>
      <c r="D252" s="773">
        <v>0</v>
      </c>
      <c r="E252" s="645">
        <f t="shared" si="23"/>
        <v>0</v>
      </c>
    </row>
    <row r="253" spans="1:5">
      <c r="A253" s="1062"/>
      <c r="B253" s="471" t="s">
        <v>247</v>
      </c>
      <c r="C253" s="509">
        <v>0</v>
      </c>
      <c r="D253" s="773">
        <v>0</v>
      </c>
      <c r="E253" s="645">
        <f t="shared" si="23"/>
        <v>0</v>
      </c>
    </row>
    <row r="254" spans="1:5">
      <c r="A254" s="1062"/>
      <c r="B254" s="471" t="s">
        <v>241</v>
      </c>
      <c r="C254" s="509">
        <v>0</v>
      </c>
      <c r="D254" s="773">
        <v>0</v>
      </c>
      <c r="E254" s="645">
        <f t="shared" si="23"/>
        <v>0</v>
      </c>
    </row>
    <row r="255" spans="1:5">
      <c r="C255" s="523"/>
      <c r="D255" s="525"/>
    </row>
    <row r="256" spans="1:5">
      <c r="C256" s="523"/>
      <c r="D256" s="525"/>
    </row>
    <row r="257" spans="1:5" ht="16" thickBot="1">
      <c r="A257" s="539" t="s">
        <v>3168</v>
      </c>
      <c r="B257" s="499"/>
      <c r="C257" s="500"/>
      <c r="D257" s="501"/>
      <c r="E257" s="500"/>
    </row>
    <row r="258" spans="1:5" ht="13.5" thickTop="1">
      <c r="A258" s="502"/>
      <c r="C258" s="526"/>
      <c r="D258" s="550"/>
      <c r="E258" s="430"/>
    </row>
    <row r="259" spans="1:5">
      <c r="A259" s="1063" t="s">
        <v>382</v>
      </c>
      <c r="B259" s="471" t="s">
        <v>373</v>
      </c>
      <c r="C259" s="509">
        <v>125</v>
      </c>
      <c r="D259" s="773">
        <v>119</v>
      </c>
      <c r="E259" s="645">
        <f t="shared" ref="E259:E262" si="24">+C259-D259</f>
        <v>6</v>
      </c>
    </row>
    <row r="260" spans="1:5">
      <c r="A260" s="1063"/>
      <c r="B260" s="471" t="s">
        <v>14</v>
      </c>
      <c r="C260" s="509">
        <v>77</v>
      </c>
      <c r="D260" s="773">
        <v>102</v>
      </c>
      <c r="E260" s="645">
        <f t="shared" si="24"/>
        <v>-25</v>
      </c>
    </row>
    <row r="261" spans="1:5">
      <c r="A261" s="1063"/>
      <c r="B261" s="471" t="s">
        <v>380</v>
      </c>
      <c r="C261" s="509">
        <v>0</v>
      </c>
      <c r="D261" s="773">
        <v>0</v>
      </c>
      <c r="E261" s="645">
        <f t="shared" si="24"/>
        <v>0</v>
      </c>
    </row>
    <row r="262" spans="1:5">
      <c r="A262" s="1063"/>
      <c r="B262" s="470" t="s">
        <v>381</v>
      </c>
      <c r="C262" s="510">
        <f>+C259+C260</f>
        <v>202</v>
      </c>
      <c r="D262" s="773">
        <v>221</v>
      </c>
      <c r="E262" s="645">
        <f t="shared" si="24"/>
        <v>-19</v>
      </c>
    </row>
    <row r="263" spans="1:5">
      <c r="B263" s="466"/>
      <c r="C263" s="523"/>
      <c r="D263" s="771"/>
    </row>
    <row r="264" spans="1:5">
      <c r="A264" s="1063" t="s">
        <v>385</v>
      </c>
      <c r="B264" s="471" t="s">
        <v>386</v>
      </c>
      <c r="C264" s="509">
        <v>60219</v>
      </c>
      <c r="D264" s="773">
        <v>59512</v>
      </c>
      <c r="E264" s="645">
        <f t="shared" ref="E264:E266" si="25">+C264-D264</f>
        <v>707</v>
      </c>
    </row>
    <row r="265" spans="1:5">
      <c r="A265" s="1063"/>
      <c r="B265" s="471" t="s">
        <v>387</v>
      </c>
      <c r="C265" s="509">
        <v>0</v>
      </c>
      <c r="D265" s="773">
        <v>0</v>
      </c>
      <c r="E265" s="645">
        <f t="shared" si="25"/>
        <v>0</v>
      </c>
    </row>
    <row r="266" spans="1:5">
      <c r="A266" s="1063"/>
      <c r="B266" s="471" t="s">
        <v>388</v>
      </c>
      <c r="C266" s="509">
        <v>64005</v>
      </c>
      <c r="D266" s="773">
        <v>59512</v>
      </c>
      <c r="E266" s="645">
        <f t="shared" si="25"/>
        <v>4493</v>
      </c>
    </row>
    <row r="267" spans="1:5">
      <c r="B267" s="467"/>
      <c r="C267" s="525"/>
      <c r="D267" s="771"/>
    </row>
    <row r="268" spans="1:5" ht="13">
      <c r="A268" s="541" t="s">
        <v>3199</v>
      </c>
      <c r="B268" s="542"/>
      <c r="C268" s="543"/>
      <c r="D268" s="771"/>
    </row>
    <row r="269" spans="1:5" ht="12.75" customHeight="1">
      <c r="A269" s="1062" t="s">
        <v>3200</v>
      </c>
      <c r="B269" s="471" t="s">
        <v>235</v>
      </c>
      <c r="C269" s="509">
        <v>0</v>
      </c>
      <c r="D269" s="773">
        <v>928</v>
      </c>
      <c r="E269" s="645">
        <f t="shared" ref="E269:E275" si="26">+C269-D269</f>
        <v>-928</v>
      </c>
    </row>
    <row r="270" spans="1:5">
      <c r="A270" s="1062"/>
      <c r="B270" s="471" t="s">
        <v>236</v>
      </c>
      <c r="C270" s="509">
        <v>0</v>
      </c>
      <c r="D270" s="773">
        <v>0</v>
      </c>
      <c r="E270" s="645">
        <f t="shared" si="26"/>
        <v>0</v>
      </c>
    </row>
    <row r="271" spans="1:5">
      <c r="A271" s="1062"/>
      <c r="B271" s="471" t="s">
        <v>237</v>
      </c>
      <c r="C271" s="509">
        <v>0</v>
      </c>
      <c r="D271" s="773">
        <v>0</v>
      </c>
      <c r="E271" s="645">
        <f t="shared" si="26"/>
        <v>0</v>
      </c>
    </row>
    <row r="272" spans="1:5">
      <c r="A272" s="1062"/>
      <c r="B272" s="471" t="s">
        <v>238</v>
      </c>
      <c r="C272" s="509">
        <v>0</v>
      </c>
      <c r="D272" s="773">
        <v>0</v>
      </c>
      <c r="E272" s="645">
        <f t="shared" si="26"/>
        <v>0</v>
      </c>
    </row>
    <row r="273" spans="1:5">
      <c r="A273" s="1062"/>
      <c r="B273" s="471" t="s">
        <v>239</v>
      </c>
      <c r="C273" s="509">
        <v>0</v>
      </c>
      <c r="D273" s="773">
        <v>0</v>
      </c>
      <c r="E273" s="645">
        <f t="shared" si="26"/>
        <v>0</v>
      </c>
    </row>
    <row r="274" spans="1:5">
      <c r="A274" s="1062"/>
      <c r="B274" s="471" t="s">
        <v>240</v>
      </c>
      <c r="C274" s="509">
        <v>0</v>
      </c>
      <c r="D274" s="773">
        <v>0</v>
      </c>
      <c r="E274" s="645">
        <f t="shared" si="26"/>
        <v>0</v>
      </c>
    </row>
    <row r="275" spans="1:5">
      <c r="A275" s="1062"/>
      <c r="B275" s="471" t="s">
        <v>241</v>
      </c>
      <c r="C275" s="509">
        <v>0</v>
      </c>
      <c r="D275" s="773">
        <v>0</v>
      </c>
      <c r="E275" s="645">
        <f t="shared" si="26"/>
        <v>0</v>
      </c>
    </row>
    <row r="276" spans="1:5" ht="13">
      <c r="A276" s="537"/>
      <c r="B276" s="471"/>
      <c r="C276" s="509"/>
      <c r="D276" s="773"/>
      <c r="E276" s="435"/>
    </row>
    <row r="277" spans="1:5" ht="12.75" customHeight="1">
      <c r="A277" s="1062" t="s">
        <v>3201</v>
      </c>
      <c r="B277" s="471" t="s">
        <v>235</v>
      </c>
      <c r="C277" s="509">
        <v>0</v>
      </c>
      <c r="D277" s="773">
        <v>0</v>
      </c>
      <c r="E277" s="645">
        <f t="shared" ref="E277:E283" si="27">+C277-D277</f>
        <v>0</v>
      </c>
    </row>
    <row r="278" spans="1:5">
      <c r="A278" s="1062"/>
      <c r="B278" s="471" t="s">
        <v>236</v>
      </c>
      <c r="C278" s="509">
        <v>0</v>
      </c>
      <c r="D278" s="773">
        <v>0</v>
      </c>
      <c r="E278" s="645">
        <f t="shared" si="27"/>
        <v>0</v>
      </c>
    </row>
    <row r="279" spans="1:5">
      <c r="A279" s="1062"/>
      <c r="B279" s="471" t="s">
        <v>237</v>
      </c>
      <c r="C279" s="509">
        <v>0</v>
      </c>
      <c r="D279" s="773">
        <v>0</v>
      </c>
      <c r="E279" s="645">
        <f t="shared" si="27"/>
        <v>0</v>
      </c>
    </row>
    <row r="280" spans="1:5">
      <c r="A280" s="1062"/>
      <c r="B280" s="471" t="s">
        <v>238</v>
      </c>
      <c r="C280" s="509">
        <v>0</v>
      </c>
      <c r="D280" s="773">
        <v>0</v>
      </c>
      <c r="E280" s="645">
        <f t="shared" si="27"/>
        <v>0</v>
      </c>
    </row>
    <row r="281" spans="1:5">
      <c r="A281" s="1062"/>
      <c r="B281" s="471" t="s">
        <v>239</v>
      </c>
      <c r="C281" s="509">
        <v>0</v>
      </c>
      <c r="D281" s="773">
        <v>0</v>
      </c>
      <c r="E281" s="645">
        <f t="shared" si="27"/>
        <v>0</v>
      </c>
    </row>
    <row r="282" spans="1:5">
      <c r="A282" s="1062"/>
      <c r="B282" s="471" t="s">
        <v>240</v>
      </c>
      <c r="C282" s="509">
        <v>0</v>
      </c>
      <c r="D282" s="773">
        <v>0</v>
      </c>
      <c r="E282" s="645">
        <f t="shared" si="27"/>
        <v>0</v>
      </c>
    </row>
    <row r="283" spans="1:5">
      <c r="A283" s="1062"/>
      <c r="B283" s="471" t="s">
        <v>241</v>
      </c>
      <c r="C283" s="509">
        <v>0</v>
      </c>
      <c r="D283" s="773">
        <v>0</v>
      </c>
      <c r="E283" s="645">
        <f t="shared" si="27"/>
        <v>0</v>
      </c>
    </row>
    <row r="284" spans="1:5">
      <c r="B284" s="476"/>
      <c r="C284" s="525"/>
      <c r="D284" s="771"/>
    </row>
    <row r="285" spans="1:5">
      <c r="A285" s="1062" t="s">
        <v>3202</v>
      </c>
      <c r="B285" s="471" t="s">
        <v>242</v>
      </c>
      <c r="C285" s="509">
        <v>0</v>
      </c>
      <c r="D285" s="773">
        <v>0</v>
      </c>
      <c r="E285" s="645">
        <f t="shared" ref="E285:E291" si="28">+C285-D285</f>
        <v>0</v>
      </c>
    </row>
    <row r="286" spans="1:5">
      <c r="A286" s="1063"/>
      <c r="B286" s="471" t="s">
        <v>243</v>
      </c>
      <c r="C286" s="509">
        <v>0</v>
      </c>
      <c r="D286" s="773">
        <v>0</v>
      </c>
      <c r="E286" s="645">
        <f t="shared" si="28"/>
        <v>0</v>
      </c>
    </row>
    <row r="287" spans="1:5">
      <c r="A287" s="1063"/>
      <c r="B287" s="471" t="s">
        <v>244</v>
      </c>
      <c r="C287" s="509">
        <v>0</v>
      </c>
      <c r="D287" s="773">
        <v>0</v>
      </c>
      <c r="E287" s="645">
        <f t="shared" si="28"/>
        <v>0</v>
      </c>
    </row>
    <row r="288" spans="1:5">
      <c r="A288" s="1063"/>
      <c r="B288" s="471" t="s">
        <v>245</v>
      </c>
      <c r="C288" s="509">
        <v>0</v>
      </c>
      <c r="D288" s="773">
        <v>0</v>
      </c>
      <c r="E288" s="645">
        <f t="shared" si="28"/>
        <v>0</v>
      </c>
    </row>
    <row r="289" spans="1:5">
      <c r="A289" s="1063"/>
      <c r="B289" s="471" t="s">
        <v>246</v>
      </c>
      <c r="C289" s="509">
        <v>0</v>
      </c>
      <c r="D289" s="773">
        <v>0</v>
      </c>
      <c r="E289" s="645">
        <f t="shared" si="28"/>
        <v>0</v>
      </c>
    </row>
    <row r="290" spans="1:5">
      <c r="A290" s="1063"/>
      <c r="B290" s="471" t="s">
        <v>247</v>
      </c>
      <c r="C290" s="509">
        <v>0</v>
      </c>
      <c r="D290" s="773">
        <v>0</v>
      </c>
      <c r="E290" s="645">
        <f t="shared" si="28"/>
        <v>0</v>
      </c>
    </row>
    <row r="291" spans="1:5">
      <c r="A291" s="1063"/>
      <c r="B291" s="471" t="s">
        <v>241</v>
      </c>
      <c r="C291" s="509">
        <v>0</v>
      </c>
      <c r="D291" s="773">
        <v>0</v>
      </c>
      <c r="E291" s="645">
        <f t="shared" si="28"/>
        <v>0</v>
      </c>
    </row>
    <row r="292" spans="1:5" ht="13">
      <c r="A292" s="494"/>
      <c r="B292" s="471"/>
      <c r="C292" s="509"/>
      <c r="D292" s="773"/>
      <c r="E292" s="435"/>
    </row>
    <row r="293" spans="1:5" ht="12.75" customHeight="1">
      <c r="A293" s="1062" t="s">
        <v>3203</v>
      </c>
      <c r="B293" s="471" t="s">
        <v>242</v>
      </c>
      <c r="C293" s="509">
        <v>0</v>
      </c>
      <c r="D293" s="773">
        <v>0</v>
      </c>
      <c r="E293" s="645">
        <f t="shared" ref="E293:E299" si="29">+C293-D293</f>
        <v>0</v>
      </c>
    </row>
    <row r="294" spans="1:5">
      <c r="A294" s="1063"/>
      <c r="B294" s="471" t="s">
        <v>243</v>
      </c>
      <c r="C294" s="509">
        <v>0</v>
      </c>
      <c r="D294" s="773">
        <v>0</v>
      </c>
      <c r="E294" s="645">
        <f t="shared" si="29"/>
        <v>0</v>
      </c>
    </row>
    <row r="295" spans="1:5">
      <c r="A295" s="1063"/>
      <c r="B295" s="471" t="s">
        <v>244</v>
      </c>
      <c r="C295" s="509">
        <v>0</v>
      </c>
      <c r="D295" s="773">
        <v>0</v>
      </c>
      <c r="E295" s="645">
        <f t="shared" si="29"/>
        <v>0</v>
      </c>
    </row>
    <row r="296" spans="1:5">
      <c r="A296" s="1063"/>
      <c r="B296" s="471" t="s">
        <v>245</v>
      </c>
      <c r="C296" s="509">
        <v>0</v>
      </c>
      <c r="D296" s="773">
        <v>0</v>
      </c>
      <c r="E296" s="645">
        <f t="shared" si="29"/>
        <v>0</v>
      </c>
    </row>
    <row r="297" spans="1:5">
      <c r="A297" s="1063"/>
      <c r="B297" s="471" t="s">
        <v>246</v>
      </c>
      <c r="C297" s="509">
        <v>0</v>
      </c>
      <c r="D297" s="773">
        <v>0</v>
      </c>
      <c r="E297" s="645">
        <f t="shared" si="29"/>
        <v>0</v>
      </c>
    </row>
    <row r="298" spans="1:5">
      <c r="A298" s="1063"/>
      <c r="B298" s="471" t="s">
        <v>247</v>
      </c>
      <c r="C298" s="509">
        <v>0</v>
      </c>
      <c r="D298" s="773">
        <v>0</v>
      </c>
      <c r="E298" s="645">
        <f t="shared" si="29"/>
        <v>0</v>
      </c>
    </row>
    <row r="299" spans="1:5">
      <c r="A299" s="1063"/>
      <c r="B299" s="471" t="s">
        <v>241</v>
      </c>
      <c r="C299" s="509">
        <v>0</v>
      </c>
      <c r="D299" s="773">
        <v>0</v>
      </c>
      <c r="E299" s="645">
        <f t="shared" si="29"/>
        <v>0</v>
      </c>
    </row>
    <row r="300" spans="1:5" ht="13">
      <c r="A300" s="537"/>
      <c r="B300" s="471"/>
      <c r="C300" s="509"/>
      <c r="D300" s="773"/>
      <c r="E300" s="435"/>
    </row>
    <row r="301" spans="1:5" ht="13">
      <c r="A301" s="544" t="s">
        <v>3204</v>
      </c>
      <c r="B301" s="540"/>
      <c r="C301" s="543"/>
      <c r="D301" s="771"/>
    </row>
    <row r="302" spans="1:5" ht="12.75" customHeight="1">
      <c r="A302" s="1062" t="s">
        <v>3200</v>
      </c>
      <c r="B302" s="471" t="s">
        <v>235</v>
      </c>
      <c r="C302" s="509">
        <v>0</v>
      </c>
      <c r="D302" s="773">
        <v>4714</v>
      </c>
      <c r="E302" s="645">
        <f t="shared" ref="E302:E308" si="30">+C302-D302</f>
        <v>-4714</v>
      </c>
    </row>
    <row r="303" spans="1:5">
      <c r="A303" s="1062"/>
      <c r="B303" s="471" t="s">
        <v>236</v>
      </c>
      <c r="C303" s="509">
        <v>0</v>
      </c>
      <c r="D303" s="773">
        <v>0</v>
      </c>
      <c r="E303" s="645">
        <f t="shared" si="30"/>
        <v>0</v>
      </c>
    </row>
    <row r="304" spans="1:5">
      <c r="A304" s="1062"/>
      <c r="B304" s="471" t="s">
        <v>237</v>
      </c>
      <c r="C304" s="509">
        <v>0</v>
      </c>
      <c r="D304" s="773">
        <v>0</v>
      </c>
      <c r="E304" s="645">
        <f t="shared" si="30"/>
        <v>0</v>
      </c>
    </row>
    <row r="305" spans="1:5">
      <c r="A305" s="1062"/>
      <c r="B305" s="471" t="s">
        <v>238</v>
      </c>
      <c r="C305" s="509">
        <v>0</v>
      </c>
      <c r="D305" s="773">
        <v>0</v>
      </c>
      <c r="E305" s="645">
        <f t="shared" si="30"/>
        <v>0</v>
      </c>
    </row>
    <row r="306" spans="1:5">
      <c r="A306" s="1062"/>
      <c r="B306" s="471" t="s">
        <v>239</v>
      </c>
      <c r="C306" s="509">
        <v>0</v>
      </c>
      <c r="D306" s="773">
        <v>0</v>
      </c>
      <c r="E306" s="645">
        <f t="shared" si="30"/>
        <v>0</v>
      </c>
    </row>
    <row r="307" spans="1:5">
      <c r="A307" s="1062"/>
      <c r="B307" s="471" t="s">
        <v>240</v>
      </c>
      <c r="C307" s="509">
        <v>0</v>
      </c>
      <c r="D307" s="773">
        <v>0</v>
      </c>
      <c r="E307" s="645">
        <f t="shared" si="30"/>
        <v>0</v>
      </c>
    </row>
    <row r="308" spans="1:5">
      <c r="A308" s="1062"/>
      <c r="B308" s="471" t="s">
        <v>241</v>
      </c>
      <c r="C308" s="509">
        <v>0</v>
      </c>
      <c r="D308" s="773">
        <v>0</v>
      </c>
      <c r="E308" s="645">
        <f t="shared" si="30"/>
        <v>0</v>
      </c>
    </row>
    <row r="309" spans="1:5" ht="13">
      <c r="A309" s="537"/>
      <c r="B309" s="471"/>
      <c r="C309" s="509"/>
      <c r="D309" s="773"/>
      <c r="E309" s="435"/>
    </row>
    <row r="310" spans="1:5" ht="12.75" customHeight="1">
      <c r="A310" s="1062" t="s">
        <v>3201</v>
      </c>
      <c r="B310" s="471" t="s">
        <v>235</v>
      </c>
      <c r="C310" s="509">
        <v>0</v>
      </c>
      <c r="D310" s="773">
        <v>0</v>
      </c>
      <c r="E310" s="645">
        <f t="shared" ref="E310:E316" si="31">+C310-D310</f>
        <v>0</v>
      </c>
    </row>
    <row r="311" spans="1:5">
      <c r="A311" s="1062"/>
      <c r="B311" s="471" t="s">
        <v>236</v>
      </c>
      <c r="C311" s="509">
        <v>0</v>
      </c>
      <c r="D311" s="773">
        <v>0</v>
      </c>
      <c r="E311" s="645">
        <f t="shared" si="31"/>
        <v>0</v>
      </c>
    </row>
    <row r="312" spans="1:5">
      <c r="A312" s="1062"/>
      <c r="B312" s="471" t="s">
        <v>237</v>
      </c>
      <c r="C312" s="509">
        <v>0</v>
      </c>
      <c r="D312" s="773">
        <v>0</v>
      </c>
      <c r="E312" s="645">
        <f t="shared" si="31"/>
        <v>0</v>
      </c>
    </row>
    <row r="313" spans="1:5">
      <c r="A313" s="1062"/>
      <c r="B313" s="471" t="s">
        <v>238</v>
      </c>
      <c r="C313" s="509">
        <v>0</v>
      </c>
      <c r="D313" s="773">
        <v>0</v>
      </c>
      <c r="E313" s="645">
        <f t="shared" si="31"/>
        <v>0</v>
      </c>
    </row>
    <row r="314" spans="1:5">
      <c r="A314" s="1062"/>
      <c r="B314" s="471" t="s">
        <v>239</v>
      </c>
      <c r="C314" s="509">
        <v>0</v>
      </c>
      <c r="D314" s="773">
        <v>0</v>
      </c>
      <c r="E314" s="645">
        <f t="shared" si="31"/>
        <v>0</v>
      </c>
    </row>
    <row r="315" spans="1:5">
      <c r="A315" s="1062"/>
      <c r="B315" s="471" t="s">
        <v>240</v>
      </c>
      <c r="C315" s="509">
        <v>0</v>
      </c>
      <c r="D315" s="773">
        <v>0</v>
      </c>
      <c r="E315" s="645">
        <f t="shared" si="31"/>
        <v>0</v>
      </c>
    </row>
    <row r="316" spans="1:5">
      <c r="A316" s="1062"/>
      <c r="B316" s="471" t="s">
        <v>241</v>
      </c>
      <c r="C316" s="509">
        <v>0</v>
      </c>
      <c r="D316" s="773">
        <v>0</v>
      </c>
      <c r="E316" s="645">
        <f t="shared" si="31"/>
        <v>0</v>
      </c>
    </row>
    <row r="317" spans="1:5">
      <c r="B317" s="476"/>
      <c r="C317" s="525"/>
      <c r="D317" s="771"/>
    </row>
    <row r="318" spans="1:5" ht="12.75" customHeight="1">
      <c r="A318" s="1062" t="s">
        <v>3202</v>
      </c>
      <c r="B318" s="471" t="s">
        <v>242</v>
      </c>
      <c r="C318" s="509">
        <v>0</v>
      </c>
      <c r="D318" s="773">
        <v>0</v>
      </c>
      <c r="E318" s="645">
        <f t="shared" ref="E318:E324" si="32">+C318-D318</f>
        <v>0</v>
      </c>
    </row>
    <row r="319" spans="1:5">
      <c r="A319" s="1062"/>
      <c r="B319" s="471" t="s">
        <v>243</v>
      </c>
      <c r="C319" s="509">
        <v>0</v>
      </c>
      <c r="D319" s="773">
        <v>0</v>
      </c>
      <c r="E319" s="645">
        <f t="shared" si="32"/>
        <v>0</v>
      </c>
    </row>
    <row r="320" spans="1:5">
      <c r="A320" s="1062"/>
      <c r="B320" s="471" t="s">
        <v>244</v>
      </c>
      <c r="C320" s="509">
        <v>0</v>
      </c>
      <c r="D320" s="773">
        <v>0</v>
      </c>
      <c r="E320" s="645">
        <f t="shared" si="32"/>
        <v>0</v>
      </c>
    </row>
    <row r="321" spans="1:5">
      <c r="A321" s="1062"/>
      <c r="B321" s="471" t="s">
        <v>245</v>
      </c>
      <c r="C321" s="509">
        <v>0</v>
      </c>
      <c r="D321" s="773">
        <v>0</v>
      </c>
      <c r="E321" s="645">
        <f t="shared" si="32"/>
        <v>0</v>
      </c>
    </row>
    <row r="322" spans="1:5">
      <c r="A322" s="1062"/>
      <c r="B322" s="471" t="s">
        <v>246</v>
      </c>
      <c r="C322" s="509">
        <v>0</v>
      </c>
      <c r="D322" s="773">
        <v>0</v>
      </c>
      <c r="E322" s="645">
        <f t="shared" si="32"/>
        <v>0</v>
      </c>
    </row>
    <row r="323" spans="1:5">
      <c r="A323" s="1062"/>
      <c r="B323" s="471" t="s">
        <v>247</v>
      </c>
      <c r="C323" s="509">
        <v>0</v>
      </c>
      <c r="D323" s="773">
        <v>0</v>
      </c>
      <c r="E323" s="645">
        <f t="shared" si="32"/>
        <v>0</v>
      </c>
    </row>
    <row r="324" spans="1:5">
      <c r="A324" s="1062"/>
      <c r="B324" s="471" t="s">
        <v>241</v>
      </c>
      <c r="C324" s="509">
        <v>0</v>
      </c>
      <c r="D324" s="773">
        <v>0</v>
      </c>
      <c r="E324" s="645">
        <f t="shared" si="32"/>
        <v>0</v>
      </c>
    </row>
    <row r="325" spans="1:5">
      <c r="B325" s="476"/>
      <c r="C325" s="525"/>
      <c r="D325" s="771"/>
    </row>
    <row r="326" spans="1:5" ht="12.75" customHeight="1">
      <c r="A326" s="1062" t="s">
        <v>3203</v>
      </c>
      <c r="B326" s="471" t="s">
        <v>242</v>
      </c>
      <c r="C326" s="509">
        <v>0</v>
      </c>
      <c r="D326" s="773">
        <v>0</v>
      </c>
      <c r="E326" s="645">
        <f t="shared" ref="E326:E332" si="33">+C326-D326</f>
        <v>0</v>
      </c>
    </row>
    <row r="327" spans="1:5">
      <c r="A327" s="1062"/>
      <c r="B327" s="471" t="s">
        <v>243</v>
      </c>
      <c r="C327" s="509">
        <v>0</v>
      </c>
      <c r="D327" s="773">
        <v>0</v>
      </c>
      <c r="E327" s="645">
        <f t="shared" si="33"/>
        <v>0</v>
      </c>
    </row>
    <row r="328" spans="1:5">
      <c r="A328" s="1062"/>
      <c r="B328" s="471" t="s">
        <v>244</v>
      </c>
      <c r="C328" s="509">
        <v>0</v>
      </c>
      <c r="D328" s="773">
        <v>0</v>
      </c>
      <c r="E328" s="645">
        <f t="shared" si="33"/>
        <v>0</v>
      </c>
    </row>
    <row r="329" spans="1:5">
      <c r="A329" s="1062"/>
      <c r="B329" s="471" t="s">
        <v>245</v>
      </c>
      <c r="C329" s="509">
        <v>0</v>
      </c>
      <c r="D329" s="773">
        <v>0</v>
      </c>
      <c r="E329" s="645">
        <f t="shared" si="33"/>
        <v>0</v>
      </c>
    </row>
    <row r="330" spans="1:5">
      <c r="A330" s="1062"/>
      <c r="B330" s="471" t="s">
        <v>246</v>
      </c>
      <c r="C330" s="509">
        <v>0</v>
      </c>
      <c r="D330" s="773">
        <v>0</v>
      </c>
      <c r="E330" s="645">
        <f t="shared" si="33"/>
        <v>0</v>
      </c>
    </row>
    <row r="331" spans="1:5">
      <c r="A331" s="1062"/>
      <c r="B331" s="471" t="s">
        <v>247</v>
      </c>
      <c r="C331" s="509">
        <v>0</v>
      </c>
      <c r="D331" s="773">
        <v>0</v>
      </c>
      <c r="E331" s="645">
        <f t="shared" si="33"/>
        <v>0</v>
      </c>
    </row>
    <row r="332" spans="1:5">
      <c r="A332" s="1062"/>
      <c r="B332" s="471" t="s">
        <v>241</v>
      </c>
      <c r="C332" s="509">
        <v>0</v>
      </c>
      <c r="D332" s="773">
        <v>0</v>
      </c>
      <c r="E332" s="645">
        <f t="shared" si="33"/>
        <v>0</v>
      </c>
    </row>
    <row r="333" spans="1:5">
      <c r="C333" s="523"/>
      <c r="D333" s="525"/>
    </row>
    <row r="334" spans="1:5">
      <c r="C334" s="523"/>
      <c r="D334" s="525"/>
    </row>
    <row r="335" spans="1:5" ht="16" thickBot="1">
      <c r="A335" s="539" t="s">
        <v>3169</v>
      </c>
      <c r="B335" s="499"/>
      <c r="C335" s="500"/>
      <c r="D335" s="501"/>
      <c r="E335" s="500"/>
    </row>
    <row r="336" spans="1:5" ht="13.5" thickTop="1">
      <c r="A336" s="502"/>
      <c r="C336" s="526"/>
      <c r="D336" s="550"/>
      <c r="E336" s="430"/>
    </row>
    <row r="337" spans="1:5">
      <c r="A337" s="1063" t="s">
        <v>382</v>
      </c>
      <c r="B337" s="471" t="s">
        <v>373</v>
      </c>
      <c r="C337" s="509">
        <v>0</v>
      </c>
      <c r="D337" s="773">
        <v>0</v>
      </c>
      <c r="E337" s="645">
        <f t="shared" ref="E337:E340" si="34">+C337-D337</f>
        <v>0</v>
      </c>
    </row>
    <row r="338" spans="1:5">
      <c r="A338" s="1063"/>
      <c r="B338" s="471" t="s">
        <v>14</v>
      </c>
      <c r="C338" s="509">
        <v>0</v>
      </c>
      <c r="D338" s="773">
        <v>0</v>
      </c>
      <c r="E338" s="645">
        <f t="shared" si="34"/>
        <v>0</v>
      </c>
    </row>
    <row r="339" spans="1:5">
      <c r="A339" s="1063"/>
      <c r="B339" s="471" t="s">
        <v>380</v>
      </c>
      <c r="C339" s="509">
        <v>0</v>
      </c>
      <c r="D339" s="773">
        <v>0</v>
      </c>
      <c r="E339" s="645">
        <f t="shared" si="34"/>
        <v>0</v>
      </c>
    </row>
    <row r="340" spans="1:5">
      <c r="A340" s="1063"/>
      <c r="B340" s="470" t="s">
        <v>381</v>
      </c>
      <c r="C340" s="510">
        <f>+C337+C338</f>
        <v>0</v>
      </c>
      <c r="D340" s="773">
        <v>0</v>
      </c>
      <c r="E340" s="645">
        <f t="shared" si="34"/>
        <v>0</v>
      </c>
    </row>
    <row r="341" spans="1:5">
      <c r="B341" s="466"/>
      <c r="C341" s="523"/>
      <c r="D341" s="771"/>
    </row>
    <row r="342" spans="1:5">
      <c r="A342" s="1063" t="s">
        <v>385</v>
      </c>
      <c r="B342" s="471" t="s">
        <v>386</v>
      </c>
      <c r="C342" s="509">
        <v>280</v>
      </c>
      <c r="D342" s="773">
        <v>280</v>
      </c>
      <c r="E342" s="645">
        <f t="shared" ref="E342:E344" si="35">+C342-D342</f>
        <v>0</v>
      </c>
    </row>
    <row r="343" spans="1:5">
      <c r="A343" s="1063"/>
      <c r="B343" s="471" t="s">
        <v>387</v>
      </c>
      <c r="C343" s="509">
        <v>0</v>
      </c>
      <c r="D343" s="773">
        <v>0</v>
      </c>
      <c r="E343" s="645">
        <f t="shared" si="35"/>
        <v>0</v>
      </c>
    </row>
    <row r="344" spans="1:5">
      <c r="A344" s="1063"/>
      <c r="B344" s="471" t="s">
        <v>388</v>
      </c>
      <c r="C344" s="509">
        <v>280</v>
      </c>
      <c r="D344" s="773">
        <v>280</v>
      </c>
      <c r="E344" s="645">
        <f t="shared" si="35"/>
        <v>0</v>
      </c>
    </row>
    <row r="345" spans="1:5">
      <c r="B345" s="467"/>
      <c r="C345" s="525"/>
      <c r="D345" s="771"/>
    </row>
    <row r="346" spans="1:5" ht="13">
      <c r="A346" s="541" t="s">
        <v>3199</v>
      </c>
      <c r="B346" s="542"/>
      <c r="C346" s="543"/>
      <c r="D346" s="771"/>
    </row>
    <row r="347" spans="1:5" ht="12.75" customHeight="1">
      <c r="A347" s="1062" t="s">
        <v>3200</v>
      </c>
      <c r="B347" s="471" t="s">
        <v>235</v>
      </c>
      <c r="C347" s="509">
        <v>0</v>
      </c>
      <c r="D347" s="773">
        <v>0</v>
      </c>
      <c r="E347" s="645">
        <f t="shared" ref="E347:E353" si="36">+C347-D347</f>
        <v>0</v>
      </c>
    </row>
    <row r="348" spans="1:5">
      <c r="A348" s="1062"/>
      <c r="B348" s="471" t="s">
        <v>236</v>
      </c>
      <c r="C348" s="509">
        <v>0</v>
      </c>
      <c r="D348" s="773">
        <v>0</v>
      </c>
      <c r="E348" s="645">
        <f t="shared" si="36"/>
        <v>0</v>
      </c>
    </row>
    <row r="349" spans="1:5">
      <c r="A349" s="1062"/>
      <c r="B349" s="471" t="s">
        <v>237</v>
      </c>
      <c r="C349" s="509">
        <v>0</v>
      </c>
      <c r="D349" s="773">
        <v>0</v>
      </c>
      <c r="E349" s="645">
        <f t="shared" si="36"/>
        <v>0</v>
      </c>
    </row>
    <row r="350" spans="1:5">
      <c r="A350" s="1062"/>
      <c r="B350" s="471" t="s">
        <v>238</v>
      </c>
      <c r="C350" s="509">
        <v>0</v>
      </c>
      <c r="D350" s="773">
        <v>0</v>
      </c>
      <c r="E350" s="645">
        <f t="shared" si="36"/>
        <v>0</v>
      </c>
    </row>
    <row r="351" spans="1:5">
      <c r="A351" s="1062"/>
      <c r="B351" s="471" t="s">
        <v>239</v>
      </c>
      <c r="C351" s="509">
        <v>0</v>
      </c>
      <c r="D351" s="773">
        <v>0</v>
      </c>
      <c r="E351" s="645">
        <f t="shared" si="36"/>
        <v>0</v>
      </c>
    </row>
    <row r="352" spans="1:5">
      <c r="A352" s="1062"/>
      <c r="B352" s="471" t="s">
        <v>240</v>
      </c>
      <c r="C352" s="509">
        <v>0</v>
      </c>
      <c r="D352" s="773">
        <v>0</v>
      </c>
      <c r="E352" s="645">
        <f t="shared" si="36"/>
        <v>0</v>
      </c>
    </row>
    <row r="353" spans="1:5">
      <c r="A353" s="1062"/>
      <c r="B353" s="471" t="s">
        <v>241</v>
      </c>
      <c r="C353" s="509">
        <v>0</v>
      </c>
      <c r="D353" s="773">
        <v>0</v>
      </c>
      <c r="E353" s="645">
        <f t="shared" si="36"/>
        <v>0</v>
      </c>
    </row>
    <row r="354" spans="1:5" ht="13">
      <c r="A354" s="537"/>
      <c r="B354" s="471"/>
      <c r="C354" s="509"/>
      <c r="D354" s="773"/>
      <c r="E354" s="435"/>
    </row>
    <row r="355" spans="1:5" ht="12.75" customHeight="1">
      <c r="A355" s="1062" t="s">
        <v>3201</v>
      </c>
      <c r="B355" s="471" t="s">
        <v>235</v>
      </c>
      <c r="C355" s="509">
        <v>0</v>
      </c>
      <c r="D355" s="773">
        <v>0</v>
      </c>
      <c r="E355" s="645">
        <f t="shared" ref="E355:E361" si="37">+C355-D355</f>
        <v>0</v>
      </c>
    </row>
    <row r="356" spans="1:5">
      <c r="A356" s="1062"/>
      <c r="B356" s="471" t="s">
        <v>236</v>
      </c>
      <c r="C356" s="509">
        <v>0</v>
      </c>
      <c r="D356" s="773">
        <v>0</v>
      </c>
      <c r="E356" s="645">
        <f t="shared" si="37"/>
        <v>0</v>
      </c>
    </row>
    <row r="357" spans="1:5">
      <c r="A357" s="1062"/>
      <c r="B357" s="471" t="s">
        <v>237</v>
      </c>
      <c r="C357" s="509">
        <v>0</v>
      </c>
      <c r="D357" s="773">
        <v>0</v>
      </c>
      <c r="E357" s="645">
        <f t="shared" si="37"/>
        <v>0</v>
      </c>
    </row>
    <row r="358" spans="1:5">
      <c r="A358" s="1062"/>
      <c r="B358" s="471" t="s">
        <v>238</v>
      </c>
      <c r="C358" s="509">
        <v>0</v>
      </c>
      <c r="D358" s="773">
        <v>0</v>
      </c>
      <c r="E358" s="645">
        <f t="shared" si="37"/>
        <v>0</v>
      </c>
    </row>
    <row r="359" spans="1:5">
      <c r="A359" s="1062"/>
      <c r="B359" s="471" t="s">
        <v>239</v>
      </c>
      <c r="C359" s="509">
        <v>0</v>
      </c>
      <c r="D359" s="773">
        <v>0</v>
      </c>
      <c r="E359" s="645">
        <f t="shared" si="37"/>
        <v>0</v>
      </c>
    </row>
    <row r="360" spans="1:5">
      <c r="A360" s="1062"/>
      <c r="B360" s="471" t="s">
        <v>240</v>
      </c>
      <c r="C360" s="509">
        <v>0</v>
      </c>
      <c r="D360" s="773">
        <v>0</v>
      </c>
      <c r="E360" s="645">
        <f t="shared" si="37"/>
        <v>0</v>
      </c>
    </row>
    <row r="361" spans="1:5">
      <c r="A361" s="1062"/>
      <c r="B361" s="471" t="s">
        <v>241</v>
      </c>
      <c r="C361" s="509">
        <v>0</v>
      </c>
      <c r="D361" s="773">
        <v>0</v>
      </c>
      <c r="E361" s="645">
        <f t="shared" si="37"/>
        <v>0</v>
      </c>
    </row>
    <row r="362" spans="1:5">
      <c r="B362" s="476"/>
      <c r="C362" s="525"/>
      <c r="D362" s="771"/>
    </row>
    <row r="363" spans="1:5">
      <c r="A363" s="1062" t="s">
        <v>3202</v>
      </c>
      <c r="B363" s="471" t="s">
        <v>242</v>
      </c>
      <c r="C363" s="509">
        <v>0</v>
      </c>
      <c r="D363" s="773">
        <v>0</v>
      </c>
      <c r="E363" s="645">
        <f t="shared" ref="E363:E369" si="38">+C363-D363</f>
        <v>0</v>
      </c>
    </row>
    <row r="364" spans="1:5">
      <c r="A364" s="1063"/>
      <c r="B364" s="471" t="s">
        <v>243</v>
      </c>
      <c r="C364" s="509">
        <v>0</v>
      </c>
      <c r="D364" s="773">
        <v>0</v>
      </c>
      <c r="E364" s="645">
        <f t="shared" si="38"/>
        <v>0</v>
      </c>
    </row>
    <row r="365" spans="1:5">
      <c r="A365" s="1063"/>
      <c r="B365" s="471" t="s">
        <v>244</v>
      </c>
      <c r="C365" s="509">
        <v>0</v>
      </c>
      <c r="D365" s="773">
        <v>0</v>
      </c>
      <c r="E365" s="645">
        <f t="shared" si="38"/>
        <v>0</v>
      </c>
    </row>
    <row r="366" spans="1:5">
      <c r="A366" s="1063"/>
      <c r="B366" s="471" t="s">
        <v>245</v>
      </c>
      <c r="C366" s="509">
        <v>0</v>
      </c>
      <c r="D366" s="773">
        <v>0</v>
      </c>
      <c r="E366" s="645">
        <f t="shared" si="38"/>
        <v>0</v>
      </c>
    </row>
    <row r="367" spans="1:5">
      <c r="A367" s="1063"/>
      <c r="B367" s="471" t="s">
        <v>246</v>
      </c>
      <c r="C367" s="509">
        <v>0</v>
      </c>
      <c r="D367" s="773">
        <v>0</v>
      </c>
      <c r="E367" s="645">
        <f t="shared" si="38"/>
        <v>0</v>
      </c>
    </row>
    <row r="368" spans="1:5">
      <c r="A368" s="1063"/>
      <c r="B368" s="471" t="s">
        <v>247</v>
      </c>
      <c r="C368" s="509">
        <v>0</v>
      </c>
      <c r="D368" s="773">
        <v>0</v>
      </c>
      <c r="E368" s="645">
        <f t="shared" si="38"/>
        <v>0</v>
      </c>
    </row>
    <row r="369" spans="1:5">
      <c r="A369" s="1063"/>
      <c r="B369" s="471" t="s">
        <v>241</v>
      </c>
      <c r="C369" s="509">
        <v>0</v>
      </c>
      <c r="D369" s="773">
        <v>0</v>
      </c>
      <c r="E369" s="645">
        <f t="shared" si="38"/>
        <v>0</v>
      </c>
    </row>
    <row r="370" spans="1:5" ht="13">
      <c r="A370" s="494"/>
      <c r="B370" s="471"/>
      <c r="C370" s="509"/>
      <c r="D370" s="773"/>
      <c r="E370" s="435"/>
    </row>
    <row r="371" spans="1:5" ht="12.75" customHeight="1">
      <c r="A371" s="1062" t="s">
        <v>3203</v>
      </c>
      <c r="B371" s="471" t="s">
        <v>242</v>
      </c>
      <c r="C371" s="509">
        <v>0</v>
      </c>
      <c r="D371" s="773">
        <v>0</v>
      </c>
      <c r="E371" s="645">
        <f t="shared" ref="E371:E377" si="39">+C371-D371</f>
        <v>0</v>
      </c>
    </row>
    <row r="372" spans="1:5">
      <c r="A372" s="1063"/>
      <c r="B372" s="471" t="s">
        <v>243</v>
      </c>
      <c r="C372" s="509">
        <v>0</v>
      </c>
      <c r="D372" s="773">
        <v>0</v>
      </c>
      <c r="E372" s="645">
        <f t="shared" si="39"/>
        <v>0</v>
      </c>
    </row>
    <row r="373" spans="1:5">
      <c r="A373" s="1063"/>
      <c r="B373" s="471" t="s">
        <v>244</v>
      </c>
      <c r="C373" s="509">
        <v>0</v>
      </c>
      <c r="D373" s="773">
        <v>0</v>
      </c>
      <c r="E373" s="645">
        <f t="shared" si="39"/>
        <v>0</v>
      </c>
    </row>
    <row r="374" spans="1:5">
      <c r="A374" s="1063"/>
      <c r="B374" s="471" t="s">
        <v>245</v>
      </c>
      <c r="C374" s="509">
        <v>0</v>
      </c>
      <c r="D374" s="773">
        <v>0</v>
      </c>
      <c r="E374" s="645">
        <f t="shared" si="39"/>
        <v>0</v>
      </c>
    </row>
    <row r="375" spans="1:5">
      <c r="A375" s="1063"/>
      <c r="B375" s="471" t="s">
        <v>246</v>
      </c>
      <c r="C375" s="509">
        <v>0</v>
      </c>
      <c r="D375" s="773">
        <v>0</v>
      </c>
      <c r="E375" s="645">
        <f t="shared" si="39"/>
        <v>0</v>
      </c>
    </row>
    <row r="376" spans="1:5">
      <c r="A376" s="1063"/>
      <c r="B376" s="471" t="s">
        <v>247</v>
      </c>
      <c r="C376" s="509">
        <v>0</v>
      </c>
      <c r="D376" s="773">
        <v>0</v>
      </c>
      <c r="E376" s="645">
        <f t="shared" si="39"/>
        <v>0</v>
      </c>
    </row>
    <row r="377" spans="1:5">
      <c r="A377" s="1063"/>
      <c r="B377" s="471" t="s">
        <v>241</v>
      </c>
      <c r="C377" s="509">
        <v>0</v>
      </c>
      <c r="D377" s="773">
        <v>0</v>
      </c>
      <c r="E377" s="645">
        <f t="shared" si="39"/>
        <v>0</v>
      </c>
    </row>
    <row r="378" spans="1:5" ht="13">
      <c r="A378" s="537"/>
      <c r="B378" s="471"/>
      <c r="C378" s="509"/>
      <c r="D378" s="773"/>
      <c r="E378" s="435"/>
    </row>
    <row r="379" spans="1:5" ht="13">
      <c r="A379" s="544" t="s">
        <v>3204</v>
      </c>
      <c r="B379" s="540"/>
      <c r="C379" s="543"/>
      <c r="D379" s="771"/>
    </row>
    <row r="380" spans="1:5" ht="12.75" customHeight="1">
      <c r="A380" s="1062" t="s">
        <v>3200</v>
      </c>
      <c r="B380" s="471" t="s">
        <v>235</v>
      </c>
      <c r="C380" s="509">
        <v>0</v>
      </c>
      <c r="D380" s="773">
        <v>0</v>
      </c>
      <c r="E380" s="645">
        <f t="shared" ref="E380:E386" si="40">+C380-D380</f>
        <v>0</v>
      </c>
    </row>
    <row r="381" spans="1:5">
      <c r="A381" s="1062"/>
      <c r="B381" s="471" t="s">
        <v>236</v>
      </c>
      <c r="C381" s="509">
        <v>0</v>
      </c>
      <c r="D381" s="773">
        <v>0</v>
      </c>
      <c r="E381" s="645">
        <f t="shared" si="40"/>
        <v>0</v>
      </c>
    </row>
    <row r="382" spans="1:5">
      <c r="A382" s="1062"/>
      <c r="B382" s="471" t="s">
        <v>237</v>
      </c>
      <c r="C382" s="509">
        <v>0</v>
      </c>
      <c r="D382" s="773">
        <v>0</v>
      </c>
      <c r="E382" s="645">
        <f t="shared" si="40"/>
        <v>0</v>
      </c>
    </row>
    <row r="383" spans="1:5">
      <c r="A383" s="1062"/>
      <c r="B383" s="471" t="s">
        <v>238</v>
      </c>
      <c r="C383" s="509">
        <v>0</v>
      </c>
      <c r="D383" s="773">
        <v>0</v>
      </c>
      <c r="E383" s="645">
        <f t="shared" si="40"/>
        <v>0</v>
      </c>
    </row>
    <row r="384" spans="1:5">
      <c r="A384" s="1062"/>
      <c r="B384" s="471" t="s">
        <v>239</v>
      </c>
      <c r="C384" s="509">
        <v>0</v>
      </c>
      <c r="D384" s="773">
        <v>0</v>
      </c>
      <c r="E384" s="645">
        <f t="shared" si="40"/>
        <v>0</v>
      </c>
    </row>
    <row r="385" spans="1:5">
      <c r="A385" s="1062"/>
      <c r="B385" s="471" t="s">
        <v>240</v>
      </c>
      <c r="C385" s="509">
        <v>0</v>
      </c>
      <c r="D385" s="773">
        <v>0</v>
      </c>
      <c r="E385" s="645">
        <f t="shared" si="40"/>
        <v>0</v>
      </c>
    </row>
    <row r="386" spans="1:5">
      <c r="A386" s="1062"/>
      <c r="B386" s="471" t="s">
        <v>241</v>
      </c>
      <c r="C386" s="509">
        <v>0</v>
      </c>
      <c r="D386" s="773">
        <v>0</v>
      </c>
      <c r="E386" s="645">
        <f t="shared" si="40"/>
        <v>0</v>
      </c>
    </row>
    <row r="387" spans="1:5" ht="13">
      <c r="A387" s="537"/>
      <c r="B387" s="471"/>
      <c r="C387" s="509"/>
      <c r="D387" s="773"/>
      <c r="E387" s="435"/>
    </row>
    <row r="388" spans="1:5" ht="12.75" customHeight="1">
      <c r="A388" s="1062" t="s">
        <v>3201</v>
      </c>
      <c r="B388" s="471" t="s">
        <v>235</v>
      </c>
      <c r="C388" s="509">
        <v>0</v>
      </c>
      <c r="D388" s="773">
        <v>0</v>
      </c>
      <c r="E388" s="645">
        <f t="shared" ref="E388:E394" si="41">+C388-D388</f>
        <v>0</v>
      </c>
    </row>
    <row r="389" spans="1:5">
      <c r="A389" s="1062"/>
      <c r="B389" s="471" t="s">
        <v>236</v>
      </c>
      <c r="C389" s="509">
        <v>0</v>
      </c>
      <c r="D389" s="773">
        <v>0</v>
      </c>
      <c r="E389" s="645">
        <f t="shared" si="41"/>
        <v>0</v>
      </c>
    </row>
    <row r="390" spans="1:5">
      <c r="A390" s="1062"/>
      <c r="B390" s="471" t="s">
        <v>237</v>
      </c>
      <c r="C390" s="509">
        <v>0</v>
      </c>
      <c r="D390" s="773">
        <v>0</v>
      </c>
      <c r="E390" s="645">
        <f t="shared" si="41"/>
        <v>0</v>
      </c>
    </row>
    <row r="391" spans="1:5">
      <c r="A391" s="1062"/>
      <c r="B391" s="471" t="s">
        <v>238</v>
      </c>
      <c r="C391" s="509">
        <v>0</v>
      </c>
      <c r="D391" s="773">
        <v>0</v>
      </c>
      <c r="E391" s="645">
        <f t="shared" si="41"/>
        <v>0</v>
      </c>
    </row>
    <row r="392" spans="1:5">
      <c r="A392" s="1062"/>
      <c r="B392" s="471" t="s">
        <v>239</v>
      </c>
      <c r="C392" s="509">
        <v>0</v>
      </c>
      <c r="D392" s="773">
        <v>0</v>
      </c>
      <c r="E392" s="645">
        <f t="shared" si="41"/>
        <v>0</v>
      </c>
    </row>
    <row r="393" spans="1:5">
      <c r="A393" s="1062"/>
      <c r="B393" s="471" t="s">
        <v>240</v>
      </c>
      <c r="C393" s="509">
        <v>0</v>
      </c>
      <c r="D393" s="773">
        <v>0</v>
      </c>
      <c r="E393" s="645">
        <f t="shared" si="41"/>
        <v>0</v>
      </c>
    </row>
    <row r="394" spans="1:5">
      <c r="A394" s="1062"/>
      <c r="B394" s="471" t="s">
        <v>241</v>
      </c>
      <c r="C394" s="509">
        <v>0</v>
      </c>
      <c r="D394" s="773">
        <v>0</v>
      </c>
      <c r="E394" s="645">
        <f t="shared" si="41"/>
        <v>0</v>
      </c>
    </row>
    <row r="395" spans="1:5">
      <c r="B395" s="476"/>
      <c r="C395" s="525"/>
      <c r="D395" s="771"/>
    </row>
    <row r="396" spans="1:5" ht="12.75" customHeight="1">
      <c r="A396" s="1062" t="s">
        <v>3202</v>
      </c>
      <c r="B396" s="471" t="s">
        <v>242</v>
      </c>
      <c r="C396" s="509">
        <v>0</v>
      </c>
      <c r="D396" s="773">
        <v>0</v>
      </c>
      <c r="E396" s="645">
        <f t="shared" ref="E396:E402" si="42">+C396-D396</f>
        <v>0</v>
      </c>
    </row>
    <row r="397" spans="1:5">
      <c r="A397" s="1062"/>
      <c r="B397" s="471" t="s">
        <v>243</v>
      </c>
      <c r="C397" s="509">
        <v>0</v>
      </c>
      <c r="D397" s="773">
        <v>0</v>
      </c>
      <c r="E397" s="645">
        <f t="shared" si="42"/>
        <v>0</v>
      </c>
    </row>
    <row r="398" spans="1:5">
      <c r="A398" s="1062"/>
      <c r="B398" s="471" t="s">
        <v>244</v>
      </c>
      <c r="C398" s="509">
        <v>0</v>
      </c>
      <c r="D398" s="773">
        <v>0</v>
      </c>
      <c r="E398" s="645">
        <f t="shared" si="42"/>
        <v>0</v>
      </c>
    </row>
    <row r="399" spans="1:5">
      <c r="A399" s="1062"/>
      <c r="B399" s="471" t="s">
        <v>245</v>
      </c>
      <c r="C399" s="509">
        <v>0</v>
      </c>
      <c r="D399" s="773">
        <v>0</v>
      </c>
      <c r="E399" s="645">
        <f t="shared" si="42"/>
        <v>0</v>
      </c>
    </row>
    <row r="400" spans="1:5">
      <c r="A400" s="1062"/>
      <c r="B400" s="471" t="s">
        <v>246</v>
      </c>
      <c r="C400" s="509">
        <v>0</v>
      </c>
      <c r="D400" s="773">
        <v>0</v>
      </c>
      <c r="E400" s="645">
        <f t="shared" si="42"/>
        <v>0</v>
      </c>
    </row>
    <row r="401" spans="1:5">
      <c r="A401" s="1062"/>
      <c r="B401" s="471" t="s">
        <v>247</v>
      </c>
      <c r="C401" s="509">
        <v>0</v>
      </c>
      <c r="D401" s="773">
        <v>0</v>
      </c>
      <c r="E401" s="645">
        <f t="shared" si="42"/>
        <v>0</v>
      </c>
    </row>
    <row r="402" spans="1:5">
      <c r="A402" s="1062"/>
      <c r="B402" s="471" t="s">
        <v>241</v>
      </c>
      <c r="C402" s="509">
        <v>0</v>
      </c>
      <c r="D402" s="773">
        <v>0</v>
      </c>
      <c r="E402" s="645">
        <f t="shared" si="42"/>
        <v>0</v>
      </c>
    </row>
    <row r="403" spans="1:5">
      <c r="B403" s="476"/>
      <c r="C403" s="525"/>
      <c r="D403" s="771"/>
    </row>
    <row r="404" spans="1:5" ht="12.75" customHeight="1">
      <c r="A404" s="1062" t="s">
        <v>3203</v>
      </c>
      <c r="B404" s="471" t="s">
        <v>242</v>
      </c>
      <c r="C404" s="509">
        <v>0</v>
      </c>
      <c r="D404" s="773">
        <v>0</v>
      </c>
      <c r="E404" s="645">
        <f t="shared" ref="E404:E410" si="43">+C404-D404</f>
        <v>0</v>
      </c>
    </row>
    <row r="405" spans="1:5">
      <c r="A405" s="1062"/>
      <c r="B405" s="471" t="s">
        <v>243</v>
      </c>
      <c r="C405" s="509">
        <v>0</v>
      </c>
      <c r="D405" s="773">
        <v>0</v>
      </c>
      <c r="E405" s="645">
        <f t="shared" si="43"/>
        <v>0</v>
      </c>
    </row>
    <row r="406" spans="1:5">
      <c r="A406" s="1062"/>
      <c r="B406" s="471" t="s">
        <v>244</v>
      </c>
      <c r="C406" s="509">
        <v>0</v>
      </c>
      <c r="D406" s="773">
        <v>0</v>
      </c>
      <c r="E406" s="645">
        <f t="shared" si="43"/>
        <v>0</v>
      </c>
    </row>
    <row r="407" spans="1:5">
      <c r="A407" s="1062"/>
      <c r="B407" s="471" t="s">
        <v>245</v>
      </c>
      <c r="C407" s="509">
        <v>0</v>
      </c>
      <c r="D407" s="773">
        <v>0</v>
      </c>
      <c r="E407" s="645">
        <f t="shared" si="43"/>
        <v>0</v>
      </c>
    </row>
    <row r="408" spans="1:5">
      <c r="A408" s="1062"/>
      <c r="B408" s="471" t="s">
        <v>246</v>
      </c>
      <c r="C408" s="509">
        <v>0</v>
      </c>
      <c r="D408" s="773">
        <v>0</v>
      </c>
      <c r="E408" s="645">
        <f t="shared" si="43"/>
        <v>0</v>
      </c>
    </row>
    <row r="409" spans="1:5">
      <c r="A409" s="1062"/>
      <c r="B409" s="471" t="s">
        <v>247</v>
      </c>
      <c r="C409" s="509">
        <v>0</v>
      </c>
      <c r="D409" s="773">
        <v>0</v>
      </c>
      <c r="E409" s="645">
        <f t="shared" si="43"/>
        <v>0</v>
      </c>
    </row>
    <row r="410" spans="1:5">
      <c r="A410" s="1062"/>
      <c r="B410" s="471" t="s">
        <v>241</v>
      </c>
      <c r="C410" s="509">
        <v>0</v>
      </c>
      <c r="D410" s="773">
        <v>0</v>
      </c>
      <c r="E410" s="645">
        <f t="shared" si="43"/>
        <v>0</v>
      </c>
    </row>
    <row r="413" spans="1:5" ht="16" thickBot="1">
      <c r="A413" s="539" t="s">
        <v>3170</v>
      </c>
      <c r="B413" s="499"/>
      <c r="C413" s="500"/>
      <c r="D413" s="501"/>
      <c r="E413" s="500"/>
    </row>
    <row r="414" spans="1:5" ht="13.5" thickTop="1">
      <c r="A414" s="502"/>
      <c r="C414" s="430"/>
      <c r="D414" s="496"/>
      <c r="E414" s="430"/>
    </row>
    <row r="415" spans="1:5">
      <c r="B415" s="448" t="s">
        <v>370</v>
      </c>
      <c r="C415" s="448"/>
      <c r="D415" s="496"/>
    </row>
    <row r="417" spans="1:5" ht="13">
      <c r="A417" s="440"/>
      <c r="C417" s="430"/>
      <c r="D417" s="496"/>
    </row>
    <row r="418" spans="1:5" ht="16" thickBot="1">
      <c r="A418" s="539" t="s">
        <v>273</v>
      </c>
      <c r="B418" s="499"/>
      <c r="C418" s="500"/>
      <c r="D418" s="501"/>
      <c r="E418" s="500"/>
    </row>
    <row r="419" spans="1:5" ht="13" thickTop="1">
      <c r="C419" s="495" t="s">
        <v>7</v>
      </c>
      <c r="D419" s="443" t="s">
        <v>7</v>
      </c>
      <c r="E419" s="505"/>
    </row>
    <row r="420" spans="1:5">
      <c r="A420" s="1065" t="s">
        <v>3314</v>
      </c>
      <c r="B420" s="471" t="s">
        <v>3171</v>
      </c>
      <c r="C420" s="525">
        <v>59376942.670000002</v>
      </c>
      <c r="D420" s="771">
        <v>61065543.609999992</v>
      </c>
      <c r="E420" s="645">
        <f t="shared" ref="E420:E431" si="44">+C420-D420</f>
        <v>-1688600.9399999902</v>
      </c>
    </row>
    <row r="421" spans="1:5">
      <c r="A421" s="1065"/>
      <c r="B421" s="471" t="s">
        <v>16</v>
      </c>
      <c r="C421" s="525">
        <v>-5429.75</v>
      </c>
      <c r="D421" s="771">
        <v>34637.730000000003</v>
      </c>
      <c r="E421" s="645">
        <f t="shared" si="44"/>
        <v>-40067.480000000003</v>
      </c>
    </row>
    <row r="422" spans="1:5">
      <c r="A422" s="1065"/>
      <c r="B422" s="471" t="s">
        <v>17</v>
      </c>
      <c r="C422" s="525">
        <v>0</v>
      </c>
      <c r="D422" s="771">
        <v>0</v>
      </c>
      <c r="E422" s="645">
        <f t="shared" si="44"/>
        <v>0</v>
      </c>
    </row>
    <row r="423" spans="1:5">
      <c r="A423" s="1065"/>
      <c r="B423" s="471" t="s">
        <v>18</v>
      </c>
      <c r="C423" s="525">
        <v>2753067.2399999998</v>
      </c>
      <c r="D423" s="771">
        <v>2360079.3199999994</v>
      </c>
      <c r="E423" s="645">
        <f t="shared" si="44"/>
        <v>392987.92000000039</v>
      </c>
    </row>
    <row r="424" spans="1:5">
      <c r="A424" s="1065"/>
      <c r="B424" s="471" t="s">
        <v>54</v>
      </c>
      <c r="C424" s="525">
        <v>-207.38</v>
      </c>
      <c r="D424" s="771">
        <v>-297.08999999999997</v>
      </c>
      <c r="E424" s="645">
        <f t="shared" si="44"/>
        <v>89.70999999999998</v>
      </c>
    </row>
    <row r="425" spans="1:5">
      <c r="A425" s="1065"/>
      <c r="B425" s="470" t="s">
        <v>39</v>
      </c>
      <c r="C425" s="646">
        <f>SUM(C420:C424)</f>
        <v>62124372.780000001</v>
      </c>
      <c r="D425" s="771">
        <v>63459963.569999985</v>
      </c>
      <c r="E425" s="645">
        <f>+C425-D425</f>
        <v>-1335590.7899999842</v>
      </c>
    </row>
    <row r="426" spans="1:5">
      <c r="B426" s="471"/>
      <c r="C426" s="550"/>
      <c r="D426" s="772"/>
      <c r="E426" s="441"/>
    </row>
    <row r="427" spans="1:5">
      <c r="A427" s="1065" t="s">
        <v>3313</v>
      </c>
      <c r="B427" s="471" t="s">
        <v>3174</v>
      </c>
      <c r="C427" s="550">
        <v>1073894.69</v>
      </c>
      <c r="D427" s="772">
        <v>1222567.1100000001</v>
      </c>
      <c r="E427" s="645">
        <f t="shared" si="44"/>
        <v>-148672.42000000016</v>
      </c>
    </row>
    <row r="428" spans="1:5">
      <c r="A428" s="1065"/>
      <c r="B428" s="471" t="s">
        <v>161</v>
      </c>
      <c r="C428" s="550">
        <v>1250976.1299999999</v>
      </c>
      <c r="D428" s="772">
        <v>1492360.17</v>
      </c>
      <c r="E428" s="645">
        <f t="shared" si="44"/>
        <v>-241384.04000000004</v>
      </c>
    </row>
    <row r="429" spans="1:5">
      <c r="A429" s="1065"/>
      <c r="B429" s="471" t="s">
        <v>3175</v>
      </c>
      <c r="C429" s="550">
        <v>0</v>
      </c>
      <c r="D429" s="772">
        <v>0</v>
      </c>
      <c r="E429" s="645">
        <f t="shared" si="44"/>
        <v>0</v>
      </c>
    </row>
    <row r="430" spans="1:5">
      <c r="A430" s="1065"/>
      <c r="B430" s="470" t="s">
        <v>3173</v>
      </c>
      <c r="C430" s="646">
        <f>SUM(C427:C429)</f>
        <v>2324870.8199999998</v>
      </c>
      <c r="D430" s="771">
        <v>2714927.2800000003</v>
      </c>
      <c r="E430" s="645">
        <f t="shared" si="44"/>
        <v>-390056.46000000043</v>
      </c>
    </row>
    <row r="431" spans="1:5">
      <c r="A431" s="1065"/>
      <c r="B431" s="471" t="s">
        <v>3172</v>
      </c>
      <c r="C431" s="550">
        <v>2127791.7532438845</v>
      </c>
      <c r="D431" s="772">
        <v>2454248.2202530294</v>
      </c>
      <c r="E431" s="645">
        <f t="shared" si="44"/>
        <v>-326456.46700914484</v>
      </c>
    </row>
    <row r="434" spans="1:5" ht="16" thickBot="1">
      <c r="A434" s="539" t="s">
        <v>274</v>
      </c>
      <c r="B434" s="499"/>
      <c r="C434" s="500"/>
      <c r="D434" s="501"/>
      <c r="E434" s="500"/>
    </row>
    <row r="435" spans="1:5" ht="13.5" thickTop="1">
      <c r="C435" s="497"/>
      <c r="D435" s="451"/>
      <c r="E435" s="505"/>
    </row>
    <row r="436" spans="1:5" ht="13">
      <c r="B436" s="506" t="s">
        <v>3610</v>
      </c>
      <c r="C436" s="444"/>
      <c r="E436" s="453"/>
    </row>
    <row r="437" spans="1:5">
      <c r="B437" s="460" t="s">
        <v>51</v>
      </c>
      <c r="C437" s="647">
        <v>275395716.91999996</v>
      </c>
      <c r="D437" s="525">
        <v>275395716.91999996</v>
      </c>
      <c r="E437" s="645">
        <f t="shared" ref="E437:E442" si="45">+C437-D437</f>
        <v>0</v>
      </c>
    </row>
    <row r="438" spans="1:5">
      <c r="B438" s="460" t="s">
        <v>52</v>
      </c>
      <c r="C438" s="647">
        <v>625167662.83000004</v>
      </c>
      <c r="D438" s="525">
        <v>625167662.83000004</v>
      </c>
      <c r="E438" s="645">
        <f t="shared" si="45"/>
        <v>0</v>
      </c>
    </row>
    <row r="439" spans="1:5">
      <c r="B439" s="460" t="s">
        <v>16</v>
      </c>
      <c r="C439" s="647">
        <v>4620882.12</v>
      </c>
      <c r="D439" s="525">
        <v>4620882.12</v>
      </c>
      <c r="E439" s="645">
        <f t="shared" si="45"/>
        <v>0</v>
      </c>
    </row>
    <row r="440" spans="1:5">
      <c r="B440" s="460" t="s">
        <v>3176</v>
      </c>
      <c r="C440" s="647">
        <v>0</v>
      </c>
      <c r="D440" s="525">
        <v>0</v>
      </c>
      <c r="E440" s="645">
        <f t="shared" si="45"/>
        <v>0</v>
      </c>
    </row>
    <row r="441" spans="1:5">
      <c r="B441" s="460" t="s">
        <v>3177</v>
      </c>
      <c r="C441" s="647">
        <v>18823471.190000009</v>
      </c>
      <c r="D441" s="525">
        <v>18823471.190000009</v>
      </c>
      <c r="E441" s="645">
        <f t="shared" si="45"/>
        <v>0</v>
      </c>
    </row>
    <row r="442" spans="1:5">
      <c r="B442" s="460" t="s">
        <v>3178</v>
      </c>
      <c r="C442" s="647">
        <v>-6890.570000000007</v>
      </c>
      <c r="D442" s="525">
        <v>-6890.570000000007</v>
      </c>
      <c r="E442" s="645">
        <f t="shared" si="45"/>
        <v>0</v>
      </c>
    </row>
    <row r="445" spans="1:5" ht="16" thickBot="1">
      <c r="A445" s="539" t="s">
        <v>3179</v>
      </c>
      <c r="B445" s="499"/>
      <c r="C445" s="500"/>
      <c r="D445" s="501"/>
      <c r="E445" s="500"/>
    </row>
    <row r="446" spans="1:5" ht="13.5" thickTop="1">
      <c r="C446" s="509"/>
      <c r="D446" s="451"/>
      <c r="E446" s="505"/>
    </row>
    <row r="447" spans="1:5">
      <c r="A447" s="1062" t="s">
        <v>3181</v>
      </c>
      <c r="B447" s="471" t="s">
        <v>3180</v>
      </c>
      <c r="C447" s="509">
        <v>30106731.300000001</v>
      </c>
      <c r="D447" s="773">
        <v>28878792.199999999</v>
      </c>
      <c r="E447" s="645">
        <f t="shared" ref="E447:E449" si="46">+C447-D447</f>
        <v>1227939.1000000015</v>
      </c>
    </row>
    <row r="448" spans="1:5">
      <c r="A448" s="1063"/>
      <c r="B448" s="470" t="s">
        <v>3182</v>
      </c>
      <c r="C448" s="510">
        <f>C449-C447</f>
        <v>35150924.290000007</v>
      </c>
      <c r="D448" s="773">
        <v>34880223.430000007</v>
      </c>
      <c r="E448" s="645">
        <f t="shared" si="46"/>
        <v>270700.8599999994</v>
      </c>
    </row>
    <row r="449" spans="1:5">
      <c r="A449" s="1063"/>
      <c r="B449" s="471" t="s">
        <v>3181</v>
      </c>
      <c r="C449" s="509">
        <v>65257655.590000004</v>
      </c>
      <c r="D449" s="773">
        <v>63759015.630000003</v>
      </c>
      <c r="E449" s="645">
        <f t="shared" si="46"/>
        <v>1498639.9600000009</v>
      </c>
    </row>
    <row r="450" spans="1:5">
      <c r="C450" s="523"/>
      <c r="D450" s="771"/>
      <c r="E450" s="511"/>
    </row>
    <row r="451" spans="1:5">
      <c r="A451" s="1062" t="s">
        <v>3183</v>
      </c>
      <c r="B451" s="471" t="s">
        <v>3184</v>
      </c>
      <c r="C451" s="509">
        <v>170059143</v>
      </c>
      <c r="D451" s="773">
        <v>171281006</v>
      </c>
      <c r="E451" s="645">
        <f t="shared" ref="E451:E453" si="47">+C451-D451</f>
        <v>-1221863</v>
      </c>
    </row>
    <row r="452" spans="1:5">
      <c r="A452" s="1063"/>
      <c r="B452" s="470" t="s">
        <v>3185</v>
      </c>
      <c r="C452" s="510">
        <f>+C453-C451</f>
        <v>288073210</v>
      </c>
      <c r="D452" s="773">
        <v>309652303</v>
      </c>
      <c r="E452" s="645">
        <f t="shared" si="47"/>
        <v>-21579093</v>
      </c>
    </row>
    <row r="453" spans="1:5">
      <c r="A453" s="1063"/>
      <c r="B453" s="471" t="s">
        <v>3186</v>
      </c>
      <c r="C453" s="509">
        <v>458132353</v>
      </c>
      <c r="D453" s="773">
        <v>480933309</v>
      </c>
      <c r="E453" s="645">
        <f t="shared" si="47"/>
        <v>-22800956</v>
      </c>
    </row>
    <row r="454" spans="1:5">
      <c r="C454" s="508"/>
      <c r="D454" s="775"/>
      <c r="E454" s="511"/>
    </row>
    <row r="455" spans="1:5">
      <c r="A455" s="1062" t="s">
        <v>3191</v>
      </c>
      <c r="B455" s="791" t="s">
        <v>72</v>
      </c>
      <c r="C455" s="798">
        <v>3.3799999999999997E-2</v>
      </c>
      <c r="D455" s="776">
        <v>3.3799999999999997E-2</v>
      </c>
      <c r="E455" s="645">
        <f t="shared" ref="E455:E458" si="48">+C455-D455</f>
        <v>0</v>
      </c>
    </row>
    <row r="456" spans="1:5">
      <c r="A456" s="1063"/>
      <c r="B456" s="470" t="s">
        <v>3193</v>
      </c>
      <c r="C456" s="510">
        <f>+C455*C452</f>
        <v>9736874.4979999997</v>
      </c>
      <c r="D456" s="773">
        <v>10466247.841399999</v>
      </c>
      <c r="E456" s="645">
        <f t="shared" si="48"/>
        <v>-729373.34339999966</v>
      </c>
    </row>
    <row r="457" spans="1:5">
      <c r="A457" s="1063"/>
      <c r="B457" s="471" t="s">
        <v>3194</v>
      </c>
      <c r="C457" s="507">
        <v>1.2200000000000001E-2</v>
      </c>
      <c r="D457" s="777">
        <v>9.0900000000000009E-3</v>
      </c>
      <c r="E457" s="645">
        <f t="shared" si="48"/>
        <v>3.1099999999999999E-3</v>
      </c>
    </row>
    <row r="458" spans="1:5" ht="12" customHeight="1">
      <c r="A458" s="1063"/>
      <c r="B458" s="470" t="s">
        <v>3195</v>
      </c>
      <c r="C458" s="510">
        <f>+C457*C452</f>
        <v>3514493.162</v>
      </c>
      <c r="D458" s="773">
        <v>2814739.4342700001</v>
      </c>
      <c r="E458" s="645">
        <f t="shared" si="48"/>
        <v>699753.72772999993</v>
      </c>
    </row>
    <row r="459" spans="1:5">
      <c r="C459" s="523"/>
      <c r="D459" s="771"/>
      <c r="E459" s="511"/>
    </row>
    <row r="460" spans="1:5">
      <c r="A460" s="1062" t="s">
        <v>3192</v>
      </c>
      <c r="B460" s="471" t="s">
        <v>3187</v>
      </c>
      <c r="C460" s="509">
        <v>-9.6999999999999993</v>
      </c>
      <c r="D460" s="773">
        <v>-23.46</v>
      </c>
      <c r="E460" s="645">
        <f t="shared" ref="E460:E463" si="49">+C460-D460</f>
        <v>13.760000000000002</v>
      </c>
    </row>
    <row r="461" spans="1:5">
      <c r="A461" s="1063"/>
      <c r="B461" s="471" t="s">
        <v>3188</v>
      </c>
      <c r="C461" s="509">
        <v>-3.93</v>
      </c>
      <c r="D461" s="773">
        <v>0</v>
      </c>
      <c r="E461" s="645">
        <f t="shared" si="49"/>
        <v>-3.93</v>
      </c>
    </row>
    <row r="462" spans="1:5">
      <c r="A462" s="1063"/>
      <c r="B462" s="470" t="s">
        <v>3189</v>
      </c>
      <c r="C462" s="510">
        <f>C427</f>
        <v>1073894.69</v>
      </c>
      <c r="D462" s="773">
        <v>1222567.1100000001</v>
      </c>
      <c r="E462" s="645">
        <f t="shared" si="49"/>
        <v>-148672.42000000016</v>
      </c>
    </row>
    <row r="463" spans="1:5" ht="12" customHeight="1">
      <c r="A463" s="1063"/>
      <c r="B463" s="470" t="s">
        <v>3190</v>
      </c>
      <c r="C463" s="510">
        <f>C428</f>
        <v>1250976.1299999999</v>
      </c>
      <c r="D463" s="773">
        <v>947556.25</v>
      </c>
      <c r="E463" s="645">
        <f t="shared" si="49"/>
        <v>303419.87999999989</v>
      </c>
    </row>
    <row r="464" spans="1:5">
      <c r="E464" s="437"/>
    </row>
    <row r="466" spans="1:5" ht="16" thickBot="1">
      <c r="A466" s="539" t="s">
        <v>3664</v>
      </c>
      <c r="B466" s="499"/>
      <c r="C466" s="500"/>
      <c r="D466" s="501"/>
      <c r="E466" s="500"/>
    </row>
    <row r="467" spans="1:5" ht="13" thickTop="1"/>
  </sheetData>
  <mergeCells count="49">
    <mergeCell ref="A451:A453"/>
    <mergeCell ref="A460:A463"/>
    <mergeCell ref="A455:A458"/>
    <mergeCell ref="A447:A449"/>
    <mergeCell ref="A302:A308"/>
    <mergeCell ref="A380:A386"/>
    <mergeCell ref="A326:A332"/>
    <mergeCell ref="A420:A425"/>
    <mergeCell ref="A427:A431"/>
    <mergeCell ref="A388:A394"/>
    <mergeCell ref="A396:A402"/>
    <mergeCell ref="A404:A410"/>
    <mergeCell ref="A337:A340"/>
    <mergeCell ref="A342:A344"/>
    <mergeCell ref="A371:A377"/>
    <mergeCell ref="A310:A316"/>
    <mergeCell ref="A207:A213"/>
    <mergeCell ref="A106:A108"/>
    <mergeCell ref="A135:A141"/>
    <mergeCell ref="A111:A117"/>
    <mergeCell ref="A127:A133"/>
    <mergeCell ref="A119:A125"/>
    <mergeCell ref="A144:A150"/>
    <mergeCell ref="A168:A174"/>
    <mergeCell ref="A179:A180"/>
    <mergeCell ref="A182:A184"/>
    <mergeCell ref="B2:B4"/>
    <mergeCell ref="A97:A100"/>
    <mergeCell ref="A102:A104"/>
    <mergeCell ref="A191:A197"/>
    <mergeCell ref="A186:A188"/>
    <mergeCell ref="A152:A158"/>
    <mergeCell ref="A160:A166"/>
    <mergeCell ref="A363:A369"/>
    <mergeCell ref="A355:A361"/>
    <mergeCell ref="A199:A205"/>
    <mergeCell ref="A293:A299"/>
    <mergeCell ref="A318:A324"/>
    <mergeCell ref="A347:A353"/>
    <mergeCell ref="A215:A221"/>
    <mergeCell ref="A264:A266"/>
    <mergeCell ref="A277:A283"/>
    <mergeCell ref="A285:A291"/>
    <mergeCell ref="A224:A230"/>
    <mergeCell ref="A232:A238"/>
    <mergeCell ref="A240:A246"/>
    <mergeCell ref="A248:A254"/>
    <mergeCell ref="A259:A262"/>
    <mergeCell ref="A269:A275"/>
  </mergeCells>
  <pageMargins left="0.7" right="0.7" top="0.75" bottom="0.75" header="0.3" footer="0.3"/>
  <pageSetup orientation="portrait" horizontalDpi="1200" verticalDpi="1200" r:id="rId1"/>
  <ignoredErrors>
    <ignoredError sqref="A50:A59 A33:A34 A36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5">
    <pageSetUpPr autoPageBreaks="0" fitToPage="1"/>
  </sheetPr>
  <dimension ref="A1:U66"/>
  <sheetViews>
    <sheetView zoomScaleNormal="100" workbookViewId="0">
      <pane xSplit="5" ySplit="9" topLeftCell="F10" activePane="bottomRight" state="frozen"/>
      <selection activeCell="N33" sqref="N33"/>
      <selection pane="topRight" activeCell="N33" sqref="N33"/>
      <selection pane="bottomLeft" activeCell="N33" sqref="N33"/>
      <selection pane="bottomRight" activeCell="F11" sqref="F11"/>
    </sheetView>
  </sheetViews>
  <sheetFormatPr defaultColWidth="9.1796875" defaultRowHeight="13"/>
  <cols>
    <col min="1" max="1" width="5.7265625" style="73" customWidth="1"/>
    <col min="2" max="2" width="39.26953125" style="73" customWidth="1"/>
    <col min="3" max="4" width="0.26953125" style="194" hidden="1" customWidth="1"/>
    <col min="5" max="5" width="0.26953125" style="194" customWidth="1"/>
    <col min="6" max="6" width="14.7265625" style="73" customWidth="1"/>
    <col min="7" max="7" width="0.54296875" style="73" customWidth="1"/>
    <col min="8" max="8" width="12.7265625" style="73" customWidth="1"/>
    <col min="9" max="9" width="0.54296875" style="73" customWidth="1"/>
    <col min="10" max="10" width="13" style="73" customWidth="1"/>
    <col min="11" max="11" width="0.54296875" style="73" customWidth="1"/>
    <col min="12" max="12" width="15.453125" style="73" customWidth="1"/>
    <col min="13" max="13" width="0.54296875" style="73" customWidth="1"/>
    <col min="14" max="14" width="15" style="73" bestFit="1" customWidth="1"/>
    <col min="15" max="15" width="5.7265625" style="73" customWidth="1"/>
    <col min="16" max="16" width="10" style="73" bestFit="1" customWidth="1"/>
    <col min="17" max="17" width="20.54296875" style="73" bestFit="1" customWidth="1"/>
    <col min="18" max="18" width="10" style="73" bestFit="1" customWidth="1"/>
    <col min="19" max="19" width="12.453125" style="73" customWidth="1"/>
    <col min="20" max="20" width="10" style="73" bestFit="1" customWidth="1"/>
    <col min="21" max="21" width="10.7265625" style="73" bestFit="1" customWidth="1"/>
    <col min="22" max="16384" width="9.1796875" style="73"/>
  </cols>
  <sheetData>
    <row r="1" spans="1:21">
      <c r="A1" s="16"/>
      <c r="B1" s="16"/>
      <c r="C1" s="21"/>
      <c r="D1" s="21"/>
      <c r="E1" s="21"/>
      <c r="F1" s="21"/>
      <c r="G1" s="21"/>
    </row>
    <row r="2" spans="1:21">
      <c r="A2" s="128"/>
      <c r="B2" s="1078" t="s">
        <v>56</v>
      </c>
      <c r="C2" s="1078"/>
      <c r="D2" s="1078"/>
      <c r="E2" s="1078"/>
      <c r="F2" s="1078"/>
      <c r="G2" s="1078"/>
      <c r="H2" s="1078"/>
      <c r="I2" s="1078"/>
      <c r="J2" s="1078"/>
      <c r="K2" s="1078"/>
      <c r="L2" s="1078"/>
      <c r="M2" s="1078"/>
      <c r="N2" s="1078"/>
      <c r="O2" s="128"/>
      <c r="P2" s="128"/>
    </row>
    <row r="3" spans="1:21">
      <c r="A3" s="128"/>
      <c r="B3" s="1078" t="s">
        <v>64</v>
      </c>
      <c r="C3" s="1078"/>
      <c r="D3" s="1078"/>
      <c r="E3" s="1078"/>
      <c r="F3" s="1078"/>
      <c r="G3" s="1078"/>
      <c r="H3" s="1078"/>
      <c r="I3" s="1078"/>
      <c r="J3" s="1078"/>
      <c r="K3" s="1078"/>
      <c r="L3" s="1078"/>
      <c r="M3" s="1078"/>
      <c r="N3" s="1078"/>
      <c r="O3" s="128"/>
      <c r="P3" s="128"/>
    </row>
    <row r="4" spans="1:21">
      <c r="A4" s="129"/>
      <c r="B4" s="1079" t="s">
        <v>268</v>
      </c>
      <c r="C4" s="1079"/>
      <c r="D4" s="1079"/>
      <c r="E4" s="1079"/>
      <c r="F4" s="1079"/>
      <c r="G4" s="1079"/>
      <c r="H4" s="1079"/>
      <c r="I4" s="1079"/>
      <c r="J4" s="1079"/>
      <c r="K4" s="1079"/>
      <c r="L4" s="1079"/>
      <c r="M4" s="1079"/>
      <c r="N4" s="1079"/>
      <c r="O4" s="129"/>
      <c r="P4" s="129"/>
    </row>
    <row r="5" spans="1:21">
      <c r="F5" s="217" t="s">
        <v>7</v>
      </c>
    </row>
    <row r="6" spans="1:21">
      <c r="B6" s="218"/>
      <c r="C6" s="219"/>
      <c r="D6" s="219"/>
      <c r="E6" s="219"/>
      <c r="F6" s="74"/>
    </row>
    <row r="7" spans="1:21" ht="13.5" thickBot="1"/>
    <row r="8" spans="1:21">
      <c r="B8" s="77"/>
      <c r="C8" s="86"/>
      <c r="D8" s="86"/>
      <c r="E8" s="86"/>
      <c r="F8" s="220" t="s">
        <v>33</v>
      </c>
      <c r="G8" s="86"/>
      <c r="H8" s="221">
        <v>-2</v>
      </c>
      <c r="I8" s="86"/>
      <c r="J8" s="222">
        <v>-3</v>
      </c>
      <c r="K8" s="86"/>
      <c r="L8" s="222">
        <v>-4</v>
      </c>
      <c r="M8" s="86"/>
      <c r="N8" s="222">
        <v>-5</v>
      </c>
      <c r="P8" s="246"/>
    </row>
    <row r="9" spans="1:21" s="230" customFormat="1" ht="51.65" customHeight="1" thickBot="1">
      <c r="B9" s="223"/>
      <c r="C9" s="224"/>
      <c r="D9" s="224"/>
      <c r="E9" s="224"/>
      <c r="F9" s="225" t="s">
        <v>186</v>
      </c>
      <c r="G9" s="224"/>
      <c r="H9" s="226" t="s">
        <v>187</v>
      </c>
      <c r="I9" s="227"/>
      <c r="J9" s="228" t="s">
        <v>190</v>
      </c>
      <c r="K9" s="227"/>
      <c r="L9" s="228" t="s">
        <v>188</v>
      </c>
      <c r="M9" s="227"/>
      <c r="N9" s="229" t="s">
        <v>189</v>
      </c>
      <c r="P9" s="231"/>
      <c r="Q9" s="635" t="s">
        <v>3306</v>
      </c>
    </row>
    <row r="10" spans="1:21" ht="13.5" thickBot="1">
      <c r="B10" s="77"/>
      <c r="C10" s="86"/>
      <c r="D10" s="86"/>
      <c r="E10" s="86"/>
      <c r="F10" s="77"/>
      <c r="G10" s="86"/>
      <c r="H10" s="77"/>
      <c r="I10" s="86"/>
      <c r="J10" s="77"/>
      <c r="K10" s="86"/>
      <c r="L10" s="77"/>
      <c r="M10" s="86"/>
      <c r="N10" s="85"/>
      <c r="P10" s="194"/>
      <c r="Q10" s="124" t="s">
        <v>372</v>
      </c>
    </row>
    <row r="11" spans="1:21" ht="26">
      <c r="B11" s="80" t="s">
        <v>252</v>
      </c>
      <c r="C11" s="88"/>
      <c r="D11" s="88"/>
      <c r="E11" s="88"/>
      <c r="F11" s="241">
        <f>Inputs!C188</f>
        <v>115074</v>
      </c>
      <c r="G11" s="88"/>
      <c r="H11" s="532">
        <f>Inputs!C187</f>
        <v>19994.36</v>
      </c>
      <c r="I11" s="88"/>
      <c r="J11" s="241">
        <f>Inputs!C186</f>
        <v>109811</v>
      </c>
      <c r="K11" s="88"/>
      <c r="L11" s="532">
        <f>Inputs!C187</f>
        <v>19994.36</v>
      </c>
      <c r="M11" s="88"/>
      <c r="N11" s="527">
        <f>ROUND(L11/J11,2)</f>
        <v>0.18</v>
      </c>
      <c r="P11" s="121"/>
      <c r="Q11" s="553" t="s">
        <v>47</v>
      </c>
      <c r="R11" s="554" t="s">
        <v>375</v>
      </c>
      <c r="S11" s="555" t="s">
        <v>376</v>
      </c>
      <c r="T11" s="554" t="s">
        <v>377</v>
      </c>
      <c r="U11" s="556" t="s">
        <v>378</v>
      </c>
    </row>
    <row r="12" spans="1:21" ht="13.15" customHeight="1">
      <c r="B12" s="240" t="s">
        <v>249</v>
      </c>
      <c r="C12" s="88"/>
      <c r="D12" s="88"/>
      <c r="E12" s="88"/>
      <c r="F12" s="242"/>
      <c r="G12" s="88"/>
      <c r="H12" s="533"/>
      <c r="I12" s="88"/>
      <c r="J12" s="242"/>
      <c r="K12" s="88"/>
      <c r="L12" s="533"/>
      <c r="M12" s="88"/>
      <c r="N12" s="528"/>
      <c r="P12" s="121"/>
      <c r="Q12" s="80" t="s">
        <v>373</v>
      </c>
      <c r="R12" s="79">
        <f>Inputs!C97</f>
        <v>4</v>
      </c>
      <c r="S12" s="557">
        <f>R12/R14</f>
        <v>9.7560975609756101E-2</v>
      </c>
      <c r="T12" s="558">
        <f>R15*S12</f>
        <v>0.72780487804878047</v>
      </c>
      <c r="U12" s="559"/>
    </row>
    <row r="13" spans="1:21">
      <c r="B13" s="80" t="s">
        <v>235</v>
      </c>
      <c r="C13" s="88"/>
      <c r="D13" s="88"/>
      <c r="E13" s="88"/>
      <c r="F13" s="241">
        <f>Inputs!C224</f>
        <v>0</v>
      </c>
      <c r="G13" s="88"/>
      <c r="H13" s="532">
        <f>Inputs!C232</f>
        <v>0</v>
      </c>
      <c r="I13" s="88"/>
      <c r="J13" s="241">
        <f>Inputs!C191</f>
        <v>0</v>
      </c>
      <c r="K13" s="88"/>
      <c r="L13" s="532">
        <f>Inputs!C199</f>
        <v>0</v>
      </c>
      <c r="M13" s="88"/>
      <c r="N13" s="527">
        <v>0</v>
      </c>
      <c r="P13" s="121"/>
      <c r="Q13" s="80" t="s">
        <v>14</v>
      </c>
      <c r="R13" s="79">
        <f>Inputs!C98</f>
        <v>37</v>
      </c>
      <c r="S13" s="557">
        <f>R13/R14</f>
        <v>0.90243902439024393</v>
      </c>
      <c r="T13" s="558">
        <f>S13*R15</f>
        <v>6.7321951219512197</v>
      </c>
      <c r="U13" s="559"/>
    </row>
    <row r="14" spans="1:21">
      <c r="B14" s="80" t="s">
        <v>236</v>
      </c>
      <c r="C14" s="88"/>
      <c r="D14" s="88"/>
      <c r="E14" s="88"/>
      <c r="F14" s="241">
        <f>Inputs!C225</f>
        <v>0</v>
      </c>
      <c r="G14" s="88"/>
      <c r="H14" s="532">
        <f>Inputs!C233</f>
        <v>0</v>
      </c>
      <c r="I14" s="88"/>
      <c r="J14" s="241">
        <f>Inputs!C192</f>
        <v>0</v>
      </c>
      <c r="K14" s="88"/>
      <c r="L14" s="532">
        <f>Inputs!C200</f>
        <v>0</v>
      </c>
      <c r="M14" s="88"/>
      <c r="N14" s="527">
        <v>0</v>
      </c>
      <c r="P14" s="121"/>
      <c r="Q14" s="560" t="s">
        <v>39</v>
      </c>
      <c r="R14" s="126">
        <f>+R12+R13</f>
        <v>41</v>
      </c>
      <c r="S14" s="561">
        <f>+S12+S13</f>
        <v>1</v>
      </c>
      <c r="T14" s="562">
        <f>+T12+T13</f>
        <v>7.46</v>
      </c>
      <c r="U14" s="563"/>
    </row>
    <row r="15" spans="1:21" ht="13.5" thickBot="1">
      <c r="B15" s="80" t="s">
        <v>237</v>
      </c>
      <c r="C15" s="88"/>
      <c r="D15" s="88"/>
      <c r="E15" s="88"/>
      <c r="F15" s="241">
        <f>Inputs!C226</f>
        <v>0</v>
      </c>
      <c r="G15" s="88"/>
      <c r="H15" s="532">
        <f>Inputs!C234</f>
        <v>0</v>
      </c>
      <c r="I15" s="88"/>
      <c r="J15" s="241">
        <f>Inputs!C193</f>
        <v>0</v>
      </c>
      <c r="K15" s="88"/>
      <c r="L15" s="532">
        <f>Inputs!C201</f>
        <v>0</v>
      </c>
      <c r="M15" s="88"/>
      <c r="N15" s="527">
        <v>0</v>
      </c>
      <c r="P15" s="121"/>
      <c r="Q15" s="564" t="s">
        <v>96</v>
      </c>
      <c r="R15" s="565">
        <f>Inputs!C179</f>
        <v>7.46</v>
      </c>
      <c r="S15" s="258"/>
      <c r="T15" s="258"/>
      <c r="U15" s="566"/>
    </row>
    <row r="16" spans="1:21">
      <c r="B16" s="80" t="s">
        <v>238</v>
      </c>
      <c r="C16" s="88"/>
      <c r="D16" s="88"/>
      <c r="E16" s="88"/>
      <c r="F16" s="241">
        <f>Inputs!C227</f>
        <v>0</v>
      </c>
      <c r="G16" s="88"/>
      <c r="H16" s="532">
        <f>Inputs!C235</f>
        <v>0</v>
      </c>
      <c r="I16" s="88"/>
      <c r="J16" s="241">
        <f>Inputs!C194</f>
        <v>0</v>
      </c>
      <c r="K16" s="88"/>
      <c r="L16" s="532">
        <f>Inputs!C202</f>
        <v>0</v>
      </c>
      <c r="M16" s="88"/>
      <c r="N16" s="527">
        <v>0</v>
      </c>
      <c r="P16" s="121"/>
    </row>
    <row r="17" spans="2:21">
      <c r="B17" s="80" t="s">
        <v>239</v>
      </c>
      <c r="C17" s="88"/>
      <c r="D17" s="88"/>
      <c r="E17" s="88"/>
      <c r="F17" s="241">
        <f>Inputs!C228</f>
        <v>0</v>
      </c>
      <c r="G17" s="88"/>
      <c r="H17" s="532">
        <f>Inputs!C236</f>
        <v>0</v>
      </c>
      <c r="I17" s="88"/>
      <c r="J17" s="241">
        <f>Inputs!C195</f>
        <v>0</v>
      </c>
      <c r="K17" s="88"/>
      <c r="L17" s="532">
        <f>Inputs!C203</f>
        <v>0</v>
      </c>
      <c r="M17" s="88"/>
      <c r="N17" s="527">
        <v>0</v>
      </c>
      <c r="P17" s="121"/>
    </row>
    <row r="18" spans="2:21">
      <c r="B18" s="223" t="s">
        <v>240</v>
      </c>
      <c r="C18" s="88"/>
      <c r="D18" s="88"/>
      <c r="E18" s="88"/>
      <c r="F18" s="241">
        <f>Inputs!C229</f>
        <v>0</v>
      </c>
      <c r="G18" s="88"/>
      <c r="H18" s="532">
        <f>Inputs!C237</f>
        <v>0</v>
      </c>
      <c r="I18" s="88"/>
      <c r="J18" s="241">
        <f>Inputs!C196</f>
        <v>0</v>
      </c>
      <c r="K18" s="88"/>
      <c r="L18" s="532">
        <f>Inputs!C204</f>
        <v>0</v>
      </c>
      <c r="M18" s="88"/>
      <c r="N18" s="527">
        <v>0</v>
      </c>
      <c r="P18" s="121"/>
    </row>
    <row r="19" spans="2:21">
      <c r="B19" s="223" t="s">
        <v>241</v>
      </c>
      <c r="C19" s="88"/>
      <c r="D19" s="88"/>
      <c r="E19" s="88"/>
      <c r="F19" s="241">
        <f>Inputs!C230</f>
        <v>0</v>
      </c>
      <c r="G19" s="88"/>
      <c r="H19" s="532">
        <f>Inputs!C238</f>
        <v>0</v>
      </c>
      <c r="I19" s="88"/>
      <c r="J19" s="241">
        <f>Inputs!C197</f>
        <v>0</v>
      </c>
      <c r="K19" s="88"/>
      <c r="L19" s="532">
        <f>Inputs!C205</f>
        <v>0</v>
      </c>
      <c r="M19" s="88"/>
      <c r="N19" s="527">
        <v>0</v>
      </c>
      <c r="P19" s="121"/>
    </row>
    <row r="20" spans="2:21" ht="13.5" thickBot="1">
      <c r="B20" s="223"/>
      <c r="C20" s="88"/>
      <c r="D20" s="88"/>
      <c r="E20" s="88"/>
      <c r="F20" s="242"/>
      <c r="G20" s="88"/>
      <c r="H20" s="533"/>
      <c r="I20" s="88"/>
      <c r="J20" s="242"/>
      <c r="K20" s="88"/>
      <c r="L20" s="533"/>
      <c r="M20" s="88"/>
      <c r="N20" s="528"/>
      <c r="P20" s="121"/>
      <c r="Q20" s="124" t="s">
        <v>3275</v>
      </c>
    </row>
    <row r="21" spans="2:21" ht="26">
      <c r="B21" s="240" t="s">
        <v>248</v>
      </c>
      <c r="C21" s="88"/>
      <c r="D21" s="88"/>
      <c r="E21" s="88"/>
      <c r="F21" s="242"/>
      <c r="G21" s="88"/>
      <c r="H21" s="533"/>
      <c r="I21" s="88"/>
      <c r="J21" s="242"/>
      <c r="K21" s="88"/>
      <c r="L21" s="533"/>
      <c r="M21" s="88"/>
      <c r="N21" s="528"/>
      <c r="P21" s="121"/>
      <c r="Q21" s="553" t="s">
        <v>47</v>
      </c>
      <c r="R21" s="554" t="s">
        <v>375</v>
      </c>
      <c r="S21" s="555" t="s">
        <v>376</v>
      </c>
      <c r="T21" s="554" t="s">
        <v>377</v>
      </c>
      <c r="U21" s="556" t="s">
        <v>378</v>
      </c>
    </row>
    <row r="22" spans="2:21">
      <c r="B22" s="80" t="s">
        <v>242</v>
      </c>
      <c r="C22" s="88"/>
      <c r="D22" s="88"/>
      <c r="E22" s="88"/>
      <c r="F22" s="242">
        <f>Inputs!C240</f>
        <v>0</v>
      </c>
      <c r="G22" s="88"/>
      <c r="H22" s="533">
        <f>Inputs!C248</f>
        <v>0</v>
      </c>
      <c r="I22" s="88"/>
      <c r="J22" s="242">
        <f>Inputs!C207</f>
        <v>0</v>
      </c>
      <c r="K22" s="88"/>
      <c r="L22" s="533">
        <f>Inputs!C215</f>
        <v>0</v>
      </c>
      <c r="M22" s="88"/>
      <c r="N22" s="528">
        <v>0</v>
      </c>
      <c r="P22" s="121"/>
      <c r="Q22" s="80" t="s">
        <v>373</v>
      </c>
      <c r="R22" s="79">
        <f>Inputs!C102</f>
        <v>27</v>
      </c>
      <c r="S22" s="557">
        <f>R22/R24</f>
        <v>2.8784648187633263E-2</v>
      </c>
      <c r="T22" s="567">
        <f>S22*R27</f>
        <v>0</v>
      </c>
      <c r="U22" s="568">
        <f>ROUND(S22*R26,0)</f>
        <v>0</v>
      </c>
    </row>
    <row r="23" spans="2:21">
      <c r="B23" s="80" t="s">
        <v>243</v>
      </c>
      <c r="C23" s="88"/>
      <c r="D23" s="88"/>
      <c r="E23" s="88"/>
      <c r="F23" s="242">
        <f>Inputs!C241</f>
        <v>0</v>
      </c>
      <c r="G23" s="88"/>
      <c r="H23" s="533">
        <f>Inputs!C249</f>
        <v>0</v>
      </c>
      <c r="I23" s="88"/>
      <c r="J23" s="242">
        <f>Inputs!C208</f>
        <v>0</v>
      </c>
      <c r="K23" s="88"/>
      <c r="L23" s="533">
        <f>Inputs!C216</f>
        <v>0</v>
      </c>
      <c r="M23" s="88"/>
      <c r="N23" s="528">
        <v>0</v>
      </c>
      <c r="P23" s="121"/>
      <c r="Q23" s="80" t="s">
        <v>14</v>
      </c>
      <c r="R23" s="79">
        <f>Inputs!C103</f>
        <v>911</v>
      </c>
      <c r="S23" s="557">
        <f>R23/R24</f>
        <v>0.97121535181236673</v>
      </c>
      <c r="T23" s="567">
        <f>+S23*R27</f>
        <v>0</v>
      </c>
      <c r="U23" s="568">
        <f>ROUND(S23*R26,0)</f>
        <v>0</v>
      </c>
    </row>
    <row r="24" spans="2:21" ht="13.5" thickBot="1">
      <c r="B24" s="80" t="s">
        <v>244</v>
      </c>
      <c r="C24" s="88"/>
      <c r="D24" s="88"/>
      <c r="E24" s="88"/>
      <c r="F24" s="242">
        <f>Inputs!C242</f>
        <v>0</v>
      </c>
      <c r="G24" s="88"/>
      <c r="H24" s="533">
        <f>Inputs!C250</f>
        <v>0</v>
      </c>
      <c r="I24" s="88"/>
      <c r="J24" s="242">
        <f>Inputs!C209</f>
        <v>0</v>
      </c>
      <c r="K24" s="88"/>
      <c r="L24" s="533">
        <f>Inputs!C217</f>
        <v>0</v>
      </c>
      <c r="M24" s="88"/>
      <c r="N24" s="528">
        <v>0</v>
      </c>
      <c r="Q24" s="564" t="s">
        <v>39</v>
      </c>
      <c r="R24" s="83">
        <f>+R22+R23</f>
        <v>938</v>
      </c>
      <c r="S24" s="569">
        <f>+S22+S23</f>
        <v>1</v>
      </c>
      <c r="T24" s="570">
        <f>+T22+T23</f>
        <v>0</v>
      </c>
      <c r="U24" s="571"/>
    </row>
    <row r="25" spans="2:21" ht="13.5" thickBot="1">
      <c r="B25" s="80" t="s">
        <v>245</v>
      </c>
      <c r="C25" s="88"/>
      <c r="D25" s="88"/>
      <c r="E25" s="88"/>
      <c r="F25" s="242">
        <f>Inputs!C243</f>
        <v>0</v>
      </c>
      <c r="G25" s="88"/>
      <c r="H25" s="533">
        <f>Inputs!C251</f>
        <v>0</v>
      </c>
      <c r="I25" s="88"/>
      <c r="J25" s="242">
        <f>Inputs!C210</f>
        <v>0</v>
      </c>
      <c r="K25" s="88"/>
      <c r="L25" s="533">
        <f>Inputs!C218</f>
        <v>0</v>
      </c>
      <c r="M25" s="88"/>
      <c r="N25" s="528">
        <v>0</v>
      </c>
    </row>
    <row r="26" spans="2:21">
      <c r="B26" s="223" t="s">
        <v>246</v>
      </c>
      <c r="C26" s="88"/>
      <c r="D26" s="88"/>
      <c r="E26" s="88"/>
      <c r="F26" s="242">
        <f>Inputs!C244</f>
        <v>0</v>
      </c>
      <c r="G26" s="88"/>
      <c r="H26" s="533">
        <f>Inputs!C252</f>
        <v>0</v>
      </c>
      <c r="I26" s="88"/>
      <c r="J26" s="242">
        <f>Inputs!C211</f>
        <v>0</v>
      </c>
      <c r="K26" s="88"/>
      <c r="L26" s="533">
        <f>Inputs!C219</f>
        <v>0</v>
      </c>
      <c r="M26" s="88"/>
      <c r="N26" s="528">
        <v>0</v>
      </c>
      <c r="P26" s="217"/>
      <c r="Q26" s="636" t="s">
        <v>3276</v>
      </c>
      <c r="R26" s="637">
        <v>0</v>
      </c>
    </row>
    <row r="27" spans="2:21" ht="13.5" thickBot="1">
      <c r="B27" s="223" t="s">
        <v>247</v>
      </c>
      <c r="C27" s="88"/>
      <c r="D27" s="88"/>
      <c r="E27" s="88"/>
      <c r="F27" s="242">
        <f>Inputs!C245</f>
        <v>0</v>
      </c>
      <c r="G27" s="88"/>
      <c r="H27" s="533">
        <f>Inputs!C253</f>
        <v>0</v>
      </c>
      <c r="I27" s="88"/>
      <c r="J27" s="242">
        <f>Inputs!C212</f>
        <v>0</v>
      </c>
      <c r="K27" s="88"/>
      <c r="L27" s="533">
        <f>Inputs!C220</f>
        <v>0</v>
      </c>
      <c r="M27" s="88"/>
      <c r="N27" s="528">
        <v>0</v>
      </c>
      <c r="Q27" s="638" t="s">
        <v>3277</v>
      </c>
      <c r="R27" s="639">
        <v>0</v>
      </c>
    </row>
    <row r="28" spans="2:21">
      <c r="B28" s="223" t="s">
        <v>241</v>
      </c>
      <c r="C28" s="88"/>
      <c r="D28" s="88"/>
      <c r="E28" s="88"/>
      <c r="F28" s="242">
        <f>Inputs!C246</f>
        <v>0</v>
      </c>
      <c r="G28" s="88"/>
      <c r="H28" s="533">
        <f>Inputs!C254</f>
        <v>0</v>
      </c>
      <c r="I28" s="88"/>
      <c r="J28" s="242">
        <f>Inputs!C213</f>
        <v>0</v>
      </c>
      <c r="K28" s="88"/>
      <c r="L28" s="533">
        <f>Inputs!C221</f>
        <v>0</v>
      </c>
      <c r="M28" s="88"/>
      <c r="N28" s="528">
        <v>0</v>
      </c>
    </row>
    <row r="29" spans="2:21" ht="6" customHeight="1">
      <c r="B29" s="223"/>
      <c r="C29" s="88"/>
      <c r="D29" s="88"/>
      <c r="E29" s="88"/>
      <c r="F29" s="242"/>
      <c r="G29" s="88"/>
      <c r="H29" s="533"/>
      <c r="I29" s="88"/>
      <c r="J29" s="242"/>
      <c r="K29" s="88"/>
      <c r="L29" s="533"/>
      <c r="M29" s="88"/>
      <c r="N29" s="528"/>
    </row>
    <row r="30" spans="2:21" ht="18" customHeight="1">
      <c r="B30" s="223" t="s">
        <v>254</v>
      </c>
      <c r="C30" s="88"/>
      <c r="D30" s="88"/>
      <c r="E30" s="88"/>
      <c r="F30" s="242">
        <f>U23</f>
        <v>0</v>
      </c>
      <c r="G30" s="88"/>
      <c r="H30" s="533">
        <f>T23</f>
        <v>0</v>
      </c>
      <c r="I30" s="88"/>
      <c r="J30" s="242">
        <f>U23</f>
        <v>0</v>
      </c>
      <c r="K30" s="88"/>
      <c r="L30" s="533">
        <f>T23</f>
        <v>0</v>
      </c>
      <c r="M30" s="88"/>
      <c r="N30" s="528">
        <v>0</v>
      </c>
      <c r="O30" s="73" t="s">
        <v>46</v>
      </c>
    </row>
    <row r="31" spans="2:21" ht="18" customHeight="1">
      <c r="B31" s="223" t="s">
        <v>255</v>
      </c>
      <c r="C31" s="88"/>
      <c r="D31" s="88"/>
      <c r="E31" s="88"/>
      <c r="F31" s="242">
        <f>U22</f>
        <v>0</v>
      </c>
      <c r="G31" s="88"/>
      <c r="H31" s="533">
        <f>T22</f>
        <v>0</v>
      </c>
      <c r="I31" s="88"/>
      <c r="J31" s="242">
        <f>U22</f>
        <v>0</v>
      </c>
      <c r="K31" s="88"/>
      <c r="L31" s="533">
        <f>T22</f>
        <v>0</v>
      </c>
      <c r="M31" s="88"/>
      <c r="N31" s="528">
        <v>0</v>
      </c>
    </row>
    <row r="32" spans="2:21" ht="6" customHeight="1">
      <c r="B32" s="223"/>
      <c r="C32" s="88"/>
      <c r="D32" s="88"/>
      <c r="E32" s="88"/>
      <c r="F32" s="242"/>
      <c r="G32" s="88"/>
      <c r="H32" s="533"/>
      <c r="I32" s="88"/>
      <c r="J32" s="242"/>
      <c r="K32" s="88"/>
      <c r="L32" s="533"/>
      <c r="M32" s="88"/>
      <c r="N32" s="528"/>
    </row>
    <row r="33" spans="1:16" ht="6" customHeight="1">
      <c r="B33" s="223"/>
      <c r="C33" s="88"/>
      <c r="D33" s="88"/>
      <c r="E33" s="88"/>
      <c r="F33" s="241"/>
      <c r="G33" s="88"/>
      <c r="H33" s="532"/>
      <c r="I33" s="88"/>
      <c r="J33" s="241"/>
      <c r="K33" s="88"/>
      <c r="L33" s="532"/>
      <c r="M33" s="88"/>
      <c r="N33" s="527"/>
      <c r="P33" s="217"/>
    </row>
    <row r="34" spans="1:16">
      <c r="B34" s="223" t="s">
        <v>250</v>
      </c>
      <c r="C34" s="88"/>
      <c r="D34" s="88"/>
      <c r="E34" s="88"/>
      <c r="F34" s="241">
        <f>R13</f>
        <v>37</v>
      </c>
      <c r="G34" s="233"/>
      <c r="H34" s="532">
        <f>T13</f>
        <v>6.7321951219512197</v>
      </c>
      <c r="I34" s="233"/>
      <c r="J34" s="241">
        <f>R13</f>
        <v>37</v>
      </c>
      <c r="K34" s="233"/>
      <c r="L34" s="532">
        <f>T13</f>
        <v>6.7321951219512197</v>
      </c>
      <c r="M34" s="88"/>
      <c r="N34" s="527">
        <v>0</v>
      </c>
      <c r="O34" s="73" t="s">
        <v>77</v>
      </c>
    </row>
    <row r="35" spans="1:16" ht="6" customHeight="1">
      <c r="B35" s="223"/>
      <c r="C35" s="88"/>
      <c r="D35" s="88"/>
      <c r="E35" s="88"/>
      <c r="F35" s="243"/>
      <c r="G35" s="88"/>
      <c r="H35" s="534"/>
      <c r="I35" s="88"/>
      <c r="J35" s="243"/>
      <c r="K35" s="88"/>
      <c r="L35" s="534"/>
      <c r="M35" s="88"/>
      <c r="N35" s="529"/>
    </row>
    <row r="36" spans="1:16" ht="13.5" thickBot="1">
      <c r="B36" s="223" t="s">
        <v>251</v>
      </c>
      <c r="C36" s="88"/>
      <c r="D36" s="88"/>
      <c r="E36" s="88"/>
      <c r="F36" s="244">
        <f>R12</f>
        <v>4</v>
      </c>
      <c r="G36" s="234">
        <v>0</v>
      </c>
      <c r="H36" s="535">
        <f>T12</f>
        <v>0.72780487804878047</v>
      </c>
      <c r="I36" s="234"/>
      <c r="J36" s="244">
        <f>R12</f>
        <v>4</v>
      </c>
      <c r="K36" s="234">
        <v>0</v>
      </c>
      <c r="L36" s="535">
        <f>T12</f>
        <v>0.72780487804878047</v>
      </c>
      <c r="M36" s="234"/>
      <c r="N36" s="530">
        <v>0</v>
      </c>
      <c r="O36" s="73" t="s">
        <v>76</v>
      </c>
    </row>
    <row r="37" spans="1:16" ht="14" thickTop="1" thickBot="1">
      <c r="B37" s="235" t="s">
        <v>253</v>
      </c>
      <c r="C37" s="113"/>
      <c r="D37" s="113"/>
      <c r="E37" s="113"/>
      <c r="F37" s="245">
        <f>+F11+F13+F14+F15+F16+F17+F18+F19-F22-F23-F24-F25-F26-F27-F28-F34-F36</f>
        <v>115033</v>
      </c>
      <c r="G37" s="113"/>
      <c r="H37" s="536">
        <f>+H11+H13+H14+H15+H16+H17+H18+H19-H22-H23-H24-H25-H26-H27-H28-H34-H36</f>
        <v>19986.899999999998</v>
      </c>
      <c r="I37" s="113"/>
      <c r="J37" s="245">
        <f>+J11+J13+J14+J15+J16+J17+J18+J19-J22-J23-J24-J25-J26-J27-J28-J34-J36</f>
        <v>109770</v>
      </c>
      <c r="K37" s="113"/>
      <c r="L37" s="536">
        <f>+L11+L13+L14+L15+L16+L17+L18+L19-L22-L23-L24-L25-L26-L27-L28-L34-L36</f>
        <v>19986.899999999998</v>
      </c>
      <c r="M37" s="113"/>
      <c r="N37" s="767">
        <f>ROUND(L37/J37,2)</f>
        <v>0.18</v>
      </c>
      <c r="O37" s="73" t="s">
        <v>174</v>
      </c>
    </row>
    <row r="38" spans="1:16">
      <c r="B38" s="78" t="s">
        <v>7</v>
      </c>
      <c r="C38" s="232"/>
      <c r="D38" s="232"/>
      <c r="E38" s="232"/>
      <c r="F38" s="79"/>
      <c r="G38" s="79"/>
      <c r="H38" s="79"/>
      <c r="I38" s="79"/>
      <c r="J38" s="79"/>
      <c r="K38" s="79"/>
      <c r="L38" s="79"/>
      <c r="M38" s="79"/>
      <c r="N38" s="118"/>
      <c r="P38" s="217"/>
    </row>
    <row r="39" spans="1:16">
      <c r="A39" s="121" t="s">
        <v>46</v>
      </c>
      <c r="B39" s="79" t="s">
        <v>3305</v>
      </c>
      <c r="C39" s="118"/>
      <c r="D39" s="118"/>
      <c r="E39" s="118"/>
      <c r="F39" s="79"/>
      <c r="G39" s="79"/>
      <c r="H39" s="79"/>
      <c r="I39" s="79"/>
      <c r="J39" s="79"/>
      <c r="K39" s="79"/>
      <c r="L39" s="79"/>
      <c r="M39" s="79"/>
      <c r="N39" s="236"/>
      <c r="O39" s="79"/>
      <c r="P39" s="124"/>
    </row>
    <row r="40" spans="1:16">
      <c r="A40" s="121" t="s">
        <v>77</v>
      </c>
      <c r="B40" s="79" t="s">
        <v>3302</v>
      </c>
      <c r="C40" s="118"/>
      <c r="D40" s="118"/>
      <c r="E40" s="118"/>
      <c r="F40" s="79"/>
      <c r="G40" s="79"/>
      <c r="H40" s="79"/>
      <c r="I40" s="79"/>
      <c r="J40" s="79"/>
      <c r="K40" s="79"/>
      <c r="L40" s="79"/>
      <c r="M40" s="79"/>
      <c r="N40" s="79"/>
      <c r="O40" s="79"/>
    </row>
    <row r="41" spans="1:16">
      <c r="A41" s="121" t="s">
        <v>76</v>
      </c>
      <c r="B41" s="73" t="s">
        <v>3303</v>
      </c>
    </row>
    <row r="42" spans="1:16">
      <c r="A42" s="121" t="s">
        <v>174</v>
      </c>
      <c r="B42" s="73" t="s">
        <v>3304</v>
      </c>
    </row>
    <row r="45" spans="1:16">
      <c r="B45" s="237"/>
      <c r="N45" s="117"/>
    </row>
    <row r="46" spans="1:16">
      <c r="N46" s="238"/>
    </row>
    <row r="49" spans="2:2">
      <c r="B49" s="124"/>
    </row>
    <row r="56" spans="2:2">
      <c r="B56" s="124"/>
    </row>
    <row r="66" spans="16:16">
      <c r="P66" s="72"/>
    </row>
  </sheetData>
  <mergeCells count="3">
    <mergeCell ref="B2:N2"/>
    <mergeCell ref="B3:N3"/>
    <mergeCell ref="B4:N4"/>
  </mergeCells>
  <printOptions horizontalCentered="1"/>
  <pageMargins left="0.7" right="0.7" top="0.75" bottom="0.75" header="0.3" footer="0.3"/>
  <pageSetup scale="74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21">
    <pageSetUpPr autoPageBreaks="0" fitToPage="1"/>
  </sheetPr>
  <dimension ref="A1:U66"/>
  <sheetViews>
    <sheetView zoomScaleNormal="100" workbookViewId="0">
      <pane xSplit="5" ySplit="9" topLeftCell="F10" activePane="bottomRight" state="frozen"/>
      <selection activeCell="N33" sqref="N33"/>
      <selection pane="topRight" activeCell="N33" sqref="N33"/>
      <selection pane="bottomLeft" activeCell="N33" sqref="N33"/>
      <selection pane="bottomRight" activeCell="J37" sqref="J37"/>
    </sheetView>
  </sheetViews>
  <sheetFormatPr defaultColWidth="9.1796875" defaultRowHeight="13"/>
  <cols>
    <col min="1" max="1" width="5.7265625" style="73" customWidth="1"/>
    <col min="2" max="2" width="39.26953125" style="73" customWidth="1"/>
    <col min="3" max="4" width="0.26953125" style="194" hidden="1" customWidth="1"/>
    <col min="5" max="5" width="0.26953125" style="194" customWidth="1"/>
    <col min="6" max="6" width="14.7265625" style="73" customWidth="1"/>
    <col min="7" max="7" width="0.54296875" style="73" customWidth="1"/>
    <col min="8" max="8" width="12.7265625" style="73" customWidth="1"/>
    <col min="9" max="9" width="0.54296875" style="73" customWidth="1"/>
    <col min="10" max="10" width="13" style="73" customWidth="1"/>
    <col min="11" max="11" width="0.54296875" style="73" customWidth="1"/>
    <col min="12" max="12" width="15.453125" style="73" customWidth="1"/>
    <col min="13" max="13" width="0.54296875" style="73" customWidth="1"/>
    <col min="14" max="14" width="15" style="73" bestFit="1" customWidth="1"/>
    <col min="15" max="15" width="5.7265625" style="73" customWidth="1"/>
    <col min="16" max="16" width="10" style="73" bestFit="1" customWidth="1"/>
    <col min="17" max="17" width="17.26953125" style="73" customWidth="1"/>
    <col min="18" max="18" width="13.54296875" style="73" customWidth="1"/>
    <col min="19" max="19" width="13.81640625" style="73" customWidth="1"/>
    <col min="20" max="20" width="9.1796875" style="73"/>
    <col min="21" max="21" width="10.7265625" style="73" bestFit="1" customWidth="1"/>
    <col min="22" max="16384" width="9.1796875" style="73"/>
  </cols>
  <sheetData>
    <row r="1" spans="1:21">
      <c r="A1" s="16"/>
      <c r="B1" s="16"/>
      <c r="C1" s="21"/>
      <c r="D1" s="21"/>
      <c r="E1" s="21"/>
      <c r="F1" s="21"/>
      <c r="G1" s="21"/>
    </row>
    <row r="2" spans="1:21">
      <c r="A2" s="128"/>
      <c r="B2" s="1078" t="s">
        <v>56</v>
      </c>
      <c r="C2" s="1078"/>
      <c r="D2" s="1078"/>
      <c r="E2" s="1078"/>
      <c r="F2" s="1078"/>
      <c r="G2" s="1078"/>
      <c r="H2" s="1078"/>
      <c r="I2" s="1078"/>
      <c r="J2" s="1078"/>
      <c r="K2" s="1078"/>
      <c r="L2" s="1078"/>
      <c r="M2" s="1078"/>
      <c r="N2" s="1078"/>
      <c r="O2" s="128"/>
      <c r="P2" s="128"/>
    </row>
    <row r="3" spans="1:21">
      <c r="A3" s="128"/>
      <c r="B3" s="1078" t="s">
        <v>64</v>
      </c>
      <c r="C3" s="1078"/>
      <c r="D3" s="1078"/>
      <c r="E3" s="1078"/>
      <c r="F3" s="1078"/>
      <c r="G3" s="1078"/>
      <c r="H3" s="1078"/>
      <c r="I3" s="1078"/>
      <c r="J3" s="1078"/>
      <c r="K3" s="1078"/>
      <c r="L3" s="1078"/>
      <c r="M3" s="1078"/>
      <c r="N3" s="1078"/>
      <c r="O3" s="128"/>
      <c r="P3" s="128"/>
    </row>
    <row r="4" spans="1:21">
      <c r="A4" s="129"/>
      <c r="B4" s="1079" t="s">
        <v>269</v>
      </c>
      <c r="C4" s="1079"/>
      <c r="D4" s="1079"/>
      <c r="E4" s="1079"/>
      <c r="F4" s="1079"/>
      <c r="G4" s="1079"/>
      <c r="H4" s="1079"/>
      <c r="I4" s="1079"/>
      <c r="J4" s="1079"/>
      <c r="K4" s="1079"/>
      <c r="L4" s="1079"/>
      <c r="M4" s="1079"/>
      <c r="N4" s="1079"/>
      <c r="O4" s="129"/>
      <c r="P4" s="129"/>
    </row>
    <row r="5" spans="1:21">
      <c r="F5" s="217" t="s">
        <v>7</v>
      </c>
    </row>
    <row r="6" spans="1:21">
      <c r="B6" s="218"/>
      <c r="C6" s="219"/>
      <c r="D6" s="219"/>
      <c r="E6" s="219"/>
      <c r="F6" s="74"/>
    </row>
    <row r="7" spans="1:21" ht="13.5" thickBot="1"/>
    <row r="8" spans="1:21">
      <c r="B8" s="77"/>
      <c r="C8" s="86"/>
      <c r="D8" s="86"/>
      <c r="E8" s="86"/>
      <c r="F8" s="220" t="s">
        <v>33</v>
      </c>
      <c r="G8" s="86"/>
      <c r="H8" s="221">
        <v>-2</v>
      </c>
      <c r="I8" s="86"/>
      <c r="J8" s="222">
        <v>-3</v>
      </c>
      <c r="K8" s="86"/>
      <c r="L8" s="222">
        <v>-4</v>
      </c>
      <c r="M8" s="86"/>
      <c r="N8" s="222">
        <v>-5</v>
      </c>
      <c r="P8" s="246"/>
    </row>
    <row r="9" spans="1:21" s="230" customFormat="1" ht="51.65" customHeight="1" thickBot="1">
      <c r="B9" s="223"/>
      <c r="C9" s="224"/>
      <c r="D9" s="224"/>
      <c r="E9" s="224"/>
      <c r="F9" s="225" t="s">
        <v>186</v>
      </c>
      <c r="G9" s="224"/>
      <c r="H9" s="226" t="s">
        <v>187</v>
      </c>
      <c r="I9" s="227"/>
      <c r="J9" s="228" t="s">
        <v>190</v>
      </c>
      <c r="K9" s="227"/>
      <c r="L9" s="228" t="s">
        <v>188</v>
      </c>
      <c r="M9" s="227"/>
      <c r="N9" s="229" t="s">
        <v>189</v>
      </c>
      <c r="P9" s="231"/>
      <c r="Q9" s="635" t="s">
        <v>3307</v>
      </c>
    </row>
    <row r="10" spans="1:21" ht="13.5" thickBot="1">
      <c r="B10" s="77"/>
      <c r="C10" s="86"/>
      <c r="D10" s="86"/>
      <c r="E10" s="86"/>
      <c r="F10" s="77"/>
      <c r="G10" s="86"/>
      <c r="H10" s="77"/>
      <c r="I10" s="86"/>
      <c r="J10" s="77"/>
      <c r="K10" s="86"/>
      <c r="L10" s="77"/>
      <c r="M10" s="86"/>
      <c r="N10" s="85"/>
      <c r="P10" s="194"/>
      <c r="Q10" s="124" t="s">
        <v>372</v>
      </c>
    </row>
    <row r="11" spans="1:21" ht="26">
      <c r="B11" s="80" t="s">
        <v>252</v>
      </c>
      <c r="C11" s="88"/>
      <c r="D11" s="88"/>
      <c r="E11" s="88"/>
      <c r="F11" s="241">
        <f>Inputs!C266</f>
        <v>64005</v>
      </c>
      <c r="G11" s="88"/>
      <c r="H11" s="532">
        <f>Inputs!C265</f>
        <v>0</v>
      </c>
      <c r="I11" s="88"/>
      <c r="J11" s="241">
        <f>Inputs!C264</f>
        <v>60219</v>
      </c>
      <c r="K11" s="88"/>
      <c r="L11" s="532">
        <f>Inputs!C265</f>
        <v>0</v>
      </c>
      <c r="M11" s="88"/>
      <c r="N11" s="527">
        <f>ROUND(L11/J11,2)</f>
        <v>0</v>
      </c>
      <c r="P11" s="121"/>
      <c r="Q11" s="553" t="s">
        <v>47</v>
      </c>
      <c r="R11" s="554" t="s">
        <v>375</v>
      </c>
      <c r="S11" s="555" t="s">
        <v>376</v>
      </c>
      <c r="T11" s="554" t="s">
        <v>377</v>
      </c>
      <c r="U11" s="556" t="s">
        <v>378</v>
      </c>
    </row>
    <row r="12" spans="1:21" ht="13.15" customHeight="1">
      <c r="B12" s="240" t="s">
        <v>249</v>
      </c>
      <c r="C12" s="88"/>
      <c r="D12" s="88"/>
      <c r="E12" s="88"/>
      <c r="F12" s="242"/>
      <c r="G12" s="88"/>
      <c r="H12" s="533"/>
      <c r="I12" s="88"/>
      <c r="J12" s="242"/>
      <c r="K12" s="88"/>
      <c r="L12" s="533"/>
      <c r="M12" s="88"/>
      <c r="N12" s="528"/>
      <c r="P12" s="121"/>
      <c r="Q12" s="80" t="s">
        <v>373</v>
      </c>
      <c r="R12" s="79">
        <f>Inputs!C259</f>
        <v>125</v>
      </c>
      <c r="S12" s="557">
        <f>R12/R14</f>
        <v>0.61881188118811881</v>
      </c>
      <c r="T12" s="558">
        <f>R15*S12</f>
        <v>0</v>
      </c>
      <c r="U12" s="559"/>
    </row>
    <row r="13" spans="1:21">
      <c r="B13" s="80" t="s">
        <v>235</v>
      </c>
      <c r="C13" s="88"/>
      <c r="D13" s="88"/>
      <c r="E13" s="88"/>
      <c r="F13" s="241">
        <f>Inputs!C302</f>
        <v>0</v>
      </c>
      <c r="G13" s="88"/>
      <c r="H13" s="532">
        <f>Inputs!C310</f>
        <v>0</v>
      </c>
      <c r="I13" s="88"/>
      <c r="J13" s="241">
        <f>Inputs!C269</f>
        <v>0</v>
      </c>
      <c r="K13" s="88"/>
      <c r="L13" s="532">
        <f>Inputs!C277</f>
        <v>0</v>
      </c>
      <c r="M13" s="88"/>
      <c r="N13" s="527">
        <v>0</v>
      </c>
      <c r="P13" s="121"/>
      <c r="Q13" s="80" t="s">
        <v>14</v>
      </c>
      <c r="R13" s="79">
        <f>Inputs!C260</f>
        <v>77</v>
      </c>
      <c r="S13" s="557">
        <f>R13/R14</f>
        <v>0.38118811881188119</v>
      </c>
      <c r="T13" s="558">
        <f>S13*R15</f>
        <v>0</v>
      </c>
      <c r="U13" s="559"/>
    </row>
    <row r="14" spans="1:21">
      <c r="B14" s="80" t="s">
        <v>236</v>
      </c>
      <c r="C14" s="88"/>
      <c r="D14" s="88"/>
      <c r="E14" s="88"/>
      <c r="F14" s="241">
        <f>Inputs!C303</f>
        <v>0</v>
      </c>
      <c r="G14" s="88"/>
      <c r="H14" s="532">
        <f>Inputs!C311</f>
        <v>0</v>
      </c>
      <c r="I14" s="88"/>
      <c r="J14" s="241">
        <f>Inputs!C270</f>
        <v>0</v>
      </c>
      <c r="K14" s="88"/>
      <c r="L14" s="532">
        <f>Inputs!C278</f>
        <v>0</v>
      </c>
      <c r="M14" s="88"/>
      <c r="N14" s="527">
        <v>0</v>
      </c>
      <c r="P14" s="121"/>
      <c r="Q14" s="560" t="s">
        <v>39</v>
      </c>
      <c r="R14" s="126">
        <f>+R12+R13</f>
        <v>202</v>
      </c>
      <c r="S14" s="561">
        <f>+S12+S13</f>
        <v>1</v>
      </c>
      <c r="T14" s="562">
        <f>+T12+T13</f>
        <v>0</v>
      </c>
      <c r="U14" s="563"/>
    </row>
    <row r="15" spans="1:21" ht="13.5" thickBot="1">
      <c r="B15" s="80" t="s">
        <v>237</v>
      </c>
      <c r="C15" s="88"/>
      <c r="D15" s="88"/>
      <c r="E15" s="88"/>
      <c r="F15" s="241">
        <f>Inputs!C304</f>
        <v>0</v>
      </c>
      <c r="G15" s="88"/>
      <c r="H15" s="532">
        <f>Inputs!C312</f>
        <v>0</v>
      </c>
      <c r="I15" s="88"/>
      <c r="J15" s="241">
        <f>Inputs!C271</f>
        <v>0</v>
      </c>
      <c r="K15" s="88"/>
      <c r="L15" s="532">
        <f>Inputs!C279</f>
        <v>0</v>
      </c>
      <c r="M15" s="88"/>
      <c r="N15" s="527">
        <v>0</v>
      </c>
      <c r="P15" s="121"/>
      <c r="Q15" s="564" t="s">
        <v>96</v>
      </c>
      <c r="R15" s="565">
        <f>Inputs!C261</f>
        <v>0</v>
      </c>
      <c r="S15" s="258"/>
      <c r="T15" s="258"/>
      <c r="U15" s="566"/>
    </row>
    <row r="16" spans="1:21">
      <c r="B16" s="80" t="s">
        <v>238</v>
      </c>
      <c r="C16" s="88"/>
      <c r="D16" s="88"/>
      <c r="E16" s="88"/>
      <c r="F16" s="241">
        <f>Inputs!C305</f>
        <v>0</v>
      </c>
      <c r="G16" s="88"/>
      <c r="H16" s="532">
        <f>Inputs!C313</f>
        <v>0</v>
      </c>
      <c r="I16" s="88"/>
      <c r="J16" s="241">
        <f>Inputs!C272</f>
        <v>0</v>
      </c>
      <c r="K16" s="88"/>
      <c r="L16" s="532">
        <f>Inputs!C280</f>
        <v>0</v>
      </c>
      <c r="M16" s="88"/>
      <c r="N16" s="527">
        <v>0</v>
      </c>
      <c r="P16" s="121"/>
    </row>
    <row r="17" spans="2:16">
      <c r="B17" s="80" t="s">
        <v>239</v>
      </c>
      <c r="C17" s="88"/>
      <c r="D17" s="88"/>
      <c r="E17" s="88"/>
      <c r="F17" s="241">
        <f>Inputs!C306</f>
        <v>0</v>
      </c>
      <c r="G17" s="88"/>
      <c r="H17" s="532">
        <f>Inputs!C314</f>
        <v>0</v>
      </c>
      <c r="I17" s="88"/>
      <c r="J17" s="241">
        <f>Inputs!C273</f>
        <v>0</v>
      </c>
      <c r="K17" s="88"/>
      <c r="L17" s="532">
        <f>Inputs!C281</f>
        <v>0</v>
      </c>
      <c r="M17" s="88"/>
      <c r="N17" s="527">
        <v>0</v>
      </c>
      <c r="P17" s="121"/>
    </row>
    <row r="18" spans="2:16">
      <c r="B18" s="223" t="s">
        <v>240</v>
      </c>
      <c r="C18" s="88"/>
      <c r="D18" s="88"/>
      <c r="E18" s="88"/>
      <c r="F18" s="241">
        <f>Inputs!C307</f>
        <v>0</v>
      </c>
      <c r="G18" s="88"/>
      <c r="H18" s="532">
        <f>Inputs!C315</f>
        <v>0</v>
      </c>
      <c r="I18" s="88"/>
      <c r="J18" s="241">
        <f>Inputs!C274</f>
        <v>0</v>
      </c>
      <c r="K18" s="88"/>
      <c r="L18" s="532">
        <f>Inputs!C282</f>
        <v>0</v>
      </c>
      <c r="M18" s="88"/>
      <c r="N18" s="527">
        <v>0</v>
      </c>
      <c r="P18" s="121"/>
    </row>
    <row r="19" spans="2:16">
      <c r="B19" s="223" t="s">
        <v>241</v>
      </c>
      <c r="C19" s="88"/>
      <c r="D19" s="88"/>
      <c r="E19" s="88"/>
      <c r="F19" s="241">
        <f>Inputs!C308</f>
        <v>0</v>
      </c>
      <c r="G19" s="88"/>
      <c r="H19" s="532">
        <f>Inputs!C316</f>
        <v>0</v>
      </c>
      <c r="I19" s="88"/>
      <c r="J19" s="241">
        <f>Inputs!C275</f>
        <v>0</v>
      </c>
      <c r="K19" s="88"/>
      <c r="L19" s="532">
        <f>Inputs!C283</f>
        <v>0</v>
      </c>
      <c r="M19" s="88"/>
      <c r="N19" s="527">
        <v>0</v>
      </c>
      <c r="P19" s="121"/>
    </row>
    <row r="20" spans="2:16">
      <c r="B20" s="223"/>
      <c r="C20" s="88"/>
      <c r="D20" s="88"/>
      <c r="E20" s="88"/>
      <c r="F20" s="242"/>
      <c r="G20" s="88"/>
      <c r="H20" s="533"/>
      <c r="I20" s="88"/>
      <c r="J20" s="242"/>
      <c r="K20" s="88"/>
      <c r="L20" s="533"/>
      <c r="M20" s="88"/>
      <c r="N20" s="528"/>
      <c r="P20" s="121"/>
    </row>
    <row r="21" spans="2:16">
      <c r="B21" s="240" t="s">
        <v>248</v>
      </c>
      <c r="C21" s="88"/>
      <c r="D21" s="88"/>
      <c r="E21" s="88"/>
      <c r="F21" s="242"/>
      <c r="G21" s="88"/>
      <c r="H21" s="533"/>
      <c r="I21" s="88"/>
      <c r="J21" s="242"/>
      <c r="K21" s="88"/>
      <c r="L21" s="533"/>
      <c r="M21" s="88"/>
      <c r="N21" s="528"/>
      <c r="P21" s="121"/>
    </row>
    <row r="22" spans="2:16">
      <c r="B22" s="80" t="s">
        <v>242</v>
      </c>
      <c r="C22" s="88"/>
      <c r="D22" s="88"/>
      <c r="E22" s="88"/>
      <c r="F22" s="242">
        <f>Inputs!C318</f>
        <v>0</v>
      </c>
      <c r="G22" s="88"/>
      <c r="H22" s="533">
        <f>Inputs!C326</f>
        <v>0</v>
      </c>
      <c r="I22" s="88"/>
      <c r="J22" s="242">
        <f>Inputs!C285</f>
        <v>0</v>
      </c>
      <c r="K22" s="88"/>
      <c r="L22" s="533">
        <f>+Inputs!C293</f>
        <v>0</v>
      </c>
      <c r="M22" s="88"/>
      <c r="N22" s="528">
        <v>0</v>
      </c>
      <c r="P22" s="121"/>
    </row>
    <row r="23" spans="2:16">
      <c r="B23" s="80" t="s">
        <v>243</v>
      </c>
      <c r="C23" s="88"/>
      <c r="D23" s="88"/>
      <c r="E23" s="88"/>
      <c r="F23" s="242">
        <f>Inputs!C319</f>
        <v>0</v>
      </c>
      <c r="G23" s="88"/>
      <c r="H23" s="533">
        <f>Inputs!C327</f>
        <v>0</v>
      </c>
      <c r="I23" s="88"/>
      <c r="J23" s="242">
        <f>Inputs!C286</f>
        <v>0</v>
      </c>
      <c r="K23" s="88"/>
      <c r="L23" s="533">
        <f>+Inputs!C294</f>
        <v>0</v>
      </c>
      <c r="M23" s="88"/>
      <c r="N23" s="528">
        <v>0</v>
      </c>
      <c r="P23" s="121"/>
    </row>
    <row r="24" spans="2:16">
      <c r="B24" s="80" t="s">
        <v>244</v>
      </c>
      <c r="C24" s="88"/>
      <c r="D24" s="88"/>
      <c r="E24" s="88"/>
      <c r="F24" s="242">
        <f>Inputs!C320</f>
        <v>0</v>
      </c>
      <c r="G24" s="88"/>
      <c r="H24" s="533">
        <f>Inputs!C328</f>
        <v>0</v>
      </c>
      <c r="I24" s="88"/>
      <c r="J24" s="242">
        <f>Inputs!C287</f>
        <v>0</v>
      </c>
      <c r="K24" s="88"/>
      <c r="L24" s="533">
        <f>+Inputs!C295</f>
        <v>0</v>
      </c>
      <c r="M24" s="88"/>
      <c r="N24" s="528">
        <v>0</v>
      </c>
    </row>
    <row r="25" spans="2:16">
      <c r="B25" s="80" t="s">
        <v>245</v>
      </c>
      <c r="C25" s="88"/>
      <c r="D25" s="88"/>
      <c r="E25" s="88"/>
      <c r="F25" s="242">
        <f>Inputs!C321</f>
        <v>0</v>
      </c>
      <c r="G25" s="88"/>
      <c r="H25" s="533">
        <f>Inputs!C329</f>
        <v>0</v>
      </c>
      <c r="I25" s="88"/>
      <c r="J25" s="242">
        <f>Inputs!C288</f>
        <v>0</v>
      </c>
      <c r="K25" s="88"/>
      <c r="L25" s="533">
        <f>+Inputs!C296</f>
        <v>0</v>
      </c>
      <c r="M25" s="88"/>
      <c r="N25" s="528">
        <v>0</v>
      </c>
    </row>
    <row r="26" spans="2:16">
      <c r="B26" s="223" t="s">
        <v>246</v>
      </c>
      <c r="C26" s="88"/>
      <c r="D26" s="88"/>
      <c r="E26" s="88"/>
      <c r="F26" s="242">
        <f>Inputs!C322</f>
        <v>0</v>
      </c>
      <c r="G26" s="88"/>
      <c r="H26" s="533">
        <f>Inputs!C330</f>
        <v>0</v>
      </c>
      <c r="I26" s="88"/>
      <c r="J26" s="242">
        <f>Inputs!C289</f>
        <v>0</v>
      </c>
      <c r="K26" s="88"/>
      <c r="L26" s="533">
        <f>+Inputs!C297</f>
        <v>0</v>
      </c>
      <c r="M26" s="88"/>
      <c r="N26" s="528">
        <v>0</v>
      </c>
      <c r="P26" s="217"/>
    </row>
    <row r="27" spans="2:16">
      <c r="B27" s="223" t="s">
        <v>247</v>
      </c>
      <c r="C27" s="88"/>
      <c r="D27" s="88"/>
      <c r="E27" s="88"/>
      <c r="F27" s="242">
        <f>Inputs!C323</f>
        <v>0</v>
      </c>
      <c r="G27" s="88"/>
      <c r="H27" s="533">
        <f>Inputs!C331</f>
        <v>0</v>
      </c>
      <c r="I27" s="88"/>
      <c r="J27" s="242">
        <f>Inputs!C290</f>
        <v>0</v>
      </c>
      <c r="K27" s="88"/>
      <c r="L27" s="533">
        <f>+Inputs!C298</f>
        <v>0</v>
      </c>
      <c r="M27" s="88"/>
      <c r="N27" s="528">
        <v>0</v>
      </c>
    </row>
    <row r="28" spans="2:16">
      <c r="B28" s="223" t="s">
        <v>241</v>
      </c>
      <c r="C28" s="88"/>
      <c r="D28" s="88"/>
      <c r="E28" s="88"/>
      <c r="F28" s="242">
        <f>Inputs!C324</f>
        <v>0</v>
      </c>
      <c r="G28" s="88"/>
      <c r="H28" s="533">
        <f>Inputs!C332</f>
        <v>0</v>
      </c>
      <c r="I28" s="88"/>
      <c r="J28" s="242">
        <f>Inputs!C291</f>
        <v>0</v>
      </c>
      <c r="K28" s="88"/>
      <c r="L28" s="533">
        <f>+Inputs!C299</f>
        <v>0</v>
      </c>
      <c r="M28" s="88"/>
      <c r="N28" s="528">
        <v>0</v>
      </c>
    </row>
    <row r="29" spans="2:16" ht="6" customHeight="1">
      <c r="B29" s="223"/>
      <c r="C29" s="88"/>
      <c r="D29" s="88"/>
      <c r="E29" s="88"/>
      <c r="F29" s="242"/>
      <c r="G29" s="88"/>
      <c r="H29" s="533"/>
      <c r="I29" s="88"/>
      <c r="J29" s="242"/>
      <c r="K29" s="88"/>
      <c r="L29" s="533"/>
      <c r="M29" s="88"/>
      <c r="N29" s="528"/>
    </row>
    <row r="30" spans="2:16" ht="18" customHeight="1">
      <c r="B30" s="223" t="s">
        <v>254</v>
      </c>
      <c r="C30" s="88"/>
      <c r="D30" s="88"/>
      <c r="E30" s="88"/>
      <c r="F30" s="242">
        <v>0</v>
      </c>
      <c r="G30" s="88"/>
      <c r="H30" s="533">
        <v>0</v>
      </c>
      <c r="I30" s="88"/>
      <c r="J30" s="242">
        <v>0</v>
      </c>
      <c r="K30" s="88"/>
      <c r="L30" s="533">
        <v>0</v>
      </c>
      <c r="M30" s="88"/>
      <c r="N30" s="528">
        <v>0</v>
      </c>
      <c r="O30" s="73" t="s">
        <v>46</v>
      </c>
    </row>
    <row r="31" spans="2:16" ht="18" customHeight="1">
      <c r="B31" s="223" t="s">
        <v>255</v>
      </c>
      <c r="C31" s="88"/>
      <c r="D31" s="88"/>
      <c r="E31" s="88"/>
      <c r="F31" s="242">
        <v>0</v>
      </c>
      <c r="G31" s="88"/>
      <c r="H31" s="533">
        <v>0</v>
      </c>
      <c r="I31" s="88"/>
      <c r="J31" s="242">
        <v>0</v>
      </c>
      <c r="K31" s="88"/>
      <c r="L31" s="533">
        <v>0</v>
      </c>
      <c r="M31" s="88"/>
      <c r="N31" s="528">
        <v>0</v>
      </c>
    </row>
    <row r="32" spans="2:16" ht="6" customHeight="1">
      <c r="B32" s="223"/>
      <c r="C32" s="88"/>
      <c r="D32" s="88"/>
      <c r="E32" s="88"/>
      <c r="F32" s="242"/>
      <c r="G32" s="88"/>
      <c r="H32" s="533"/>
      <c r="I32" s="88"/>
      <c r="J32" s="242"/>
      <c r="K32" s="88"/>
      <c r="L32" s="533"/>
      <c r="M32" s="88"/>
      <c r="N32" s="528"/>
    </row>
    <row r="33" spans="1:16" ht="6" customHeight="1">
      <c r="B33" s="223"/>
      <c r="C33" s="88"/>
      <c r="D33" s="88"/>
      <c r="E33" s="88"/>
      <c r="F33" s="241"/>
      <c r="G33" s="88"/>
      <c r="H33" s="532"/>
      <c r="I33" s="88"/>
      <c r="J33" s="241"/>
      <c r="K33" s="88"/>
      <c r="L33" s="532"/>
      <c r="M33" s="88"/>
      <c r="N33" s="527"/>
      <c r="P33" s="217"/>
    </row>
    <row r="34" spans="1:16">
      <c r="B34" s="223" t="s">
        <v>250</v>
      </c>
      <c r="C34" s="88"/>
      <c r="D34" s="88"/>
      <c r="E34" s="88"/>
      <c r="F34" s="241">
        <f>R13</f>
        <v>77</v>
      </c>
      <c r="G34" s="233"/>
      <c r="H34" s="532">
        <f>T13</f>
        <v>0</v>
      </c>
      <c r="I34" s="233"/>
      <c r="J34" s="241">
        <f>R13</f>
        <v>77</v>
      </c>
      <c r="K34" s="233"/>
      <c r="L34" s="532">
        <f>T13</f>
        <v>0</v>
      </c>
      <c r="M34" s="88"/>
      <c r="N34" s="527">
        <v>0</v>
      </c>
      <c r="O34" s="73" t="s">
        <v>77</v>
      </c>
    </row>
    <row r="35" spans="1:16" ht="6" customHeight="1">
      <c r="B35" s="223"/>
      <c r="C35" s="88"/>
      <c r="D35" s="88"/>
      <c r="E35" s="88"/>
      <c r="F35" s="243"/>
      <c r="G35" s="88"/>
      <c r="H35" s="534"/>
      <c r="I35" s="88"/>
      <c r="J35" s="243"/>
      <c r="K35" s="88"/>
      <c r="L35" s="534"/>
      <c r="M35" s="88"/>
      <c r="N35" s="529"/>
    </row>
    <row r="36" spans="1:16" ht="13.5" thickBot="1">
      <c r="B36" s="223" t="s">
        <v>251</v>
      </c>
      <c r="C36" s="88"/>
      <c r="D36" s="88"/>
      <c r="E36" s="88"/>
      <c r="F36" s="244">
        <f>R12</f>
        <v>125</v>
      </c>
      <c r="G36" s="234">
        <v>0</v>
      </c>
      <c r="H36" s="535">
        <f>T12</f>
        <v>0</v>
      </c>
      <c r="I36" s="234"/>
      <c r="J36" s="244">
        <f>R12</f>
        <v>125</v>
      </c>
      <c r="K36" s="234">
        <v>0</v>
      </c>
      <c r="L36" s="535">
        <f>T12</f>
        <v>0</v>
      </c>
      <c r="M36" s="234"/>
      <c r="N36" s="530">
        <v>0</v>
      </c>
      <c r="O36" s="73" t="s">
        <v>76</v>
      </c>
    </row>
    <row r="37" spans="1:16" ht="14" thickTop="1" thickBot="1">
      <c r="B37" s="235" t="s">
        <v>253</v>
      </c>
      <c r="C37" s="113"/>
      <c r="D37" s="113"/>
      <c r="E37" s="113"/>
      <c r="F37" s="245">
        <f>+F11+F13+F14+F15+F16+F17+F18+F19-F22-F23-F24-F25-F26-F27-F28-F34-F36</f>
        <v>63803</v>
      </c>
      <c r="G37" s="113"/>
      <c r="H37" s="536">
        <f>+H11+H13+H14+H15+H16+H17+H18+H19-H22-H23-H24-H25-H26-H27-H28-H34-H36</f>
        <v>0</v>
      </c>
      <c r="I37" s="113"/>
      <c r="J37" s="245">
        <f>+J11+J13+J14+J15+J16+J17+J18+J19-J22-J23-J24-J25-J26-J27-J28-J34-J36</f>
        <v>60017</v>
      </c>
      <c r="K37" s="113"/>
      <c r="L37" s="536">
        <f>+L11+L13+L14+L15+L16+L17+L18+L19-L22-L23-L24-L25-L26-L27-L28-L34-L36</f>
        <v>0</v>
      </c>
      <c r="M37" s="113"/>
      <c r="N37" s="531">
        <f>ROUND(L37/J37,2)</f>
        <v>0</v>
      </c>
      <c r="O37" s="73" t="s">
        <v>174</v>
      </c>
    </row>
    <row r="38" spans="1:16">
      <c r="B38" s="78" t="s">
        <v>7</v>
      </c>
      <c r="C38" s="232"/>
      <c r="D38" s="232"/>
      <c r="E38" s="232"/>
      <c r="F38" s="79"/>
      <c r="G38" s="79"/>
      <c r="H38" s="79"/>
      <c r="I38" s="79"/>
      <c r="J38" s="79"/>
      <c r="K38" s="79"/>
      <c r="L38" s="79"/>
      <c r="M38" s="79"/>
      <c r="N38" s="118"/>
      <c r="P38" s="217"/>
    </row>
    <row r="39" spans="1:16">
      <c r="A39" s="121" t="s">
        <v>46</v>
      </c>
      <c r="B39" s="79" t="s">
        <v>3305</v>
      </c>
      <c r="C39" s="118"/>
      <c r="D39" s="118"/>
      <c r="E39" s="118"/>
      <c r="F39" s="79"/>
      <c r="G39" s="79"/>
      <c r="H39" s="79"/>
      <c r="I39" s="79"/>
      <c r="J39" s="79"/>
      <c r="K39" s="79"/>
      <c r="L39" s="79"/>
      <c r="M39" s="79"/>
      <c r="N39" s="236"/>
      <c r="O39" s="79"/>
      <c r="P39" s="124"/>
    </row>
    <row r="40" spans="1:16">
      <c r="A40" s="121" t="s">
        <v>77</v>
      </c>
      <c r="B40" s="79" t="s">
        <v>3302</v>
      </c>
      <c r="C40" s="118"/>
      <c r="D40" s="118"/>
      <c r="E40" s="118"/>
      <c r="F40" s="79"/>
      <c r="G40" s="79"/>
      <c r="H40" s="79"/>
      <c r="I40" s="79"/>
      <c r="J40" s="79"/>
      <c r="K40" s="79"/>
      <c r="L40" s="79"/>
      <c r="M40" s="79"/>
      <c r="N40" s="79"/>
      <c r="O40" s="79"/>
    </row>
    <row r="41" spans="1:16">
      <c r="A41" s="121" t="s">
        <v>76</v>
      </c>
      <c r="B41" s="73" t="s">
        <v>3303</v>
      </c>
    </row>
    <row r="42" spans="1:16">
      <c r="A42" s="121" t="s">
        <v>174</v>
      </c>
      <c r="B42" s="73" t="s">
        <v>3304</v>
      </c>
    </row>
    <row r="45" spans="1:16">
      <c r="B45" s="237"/>
      <c r="N45" s="117"/>
    </row>
    <row r="46" spans="1:16">
      <c r="N46" s="238"/>
    </row>
    <row r="49" spans="2:2">
      <c r="B49" s="124"/>
    </row>
    <row r="56" spans="2:2">
      <c r="B56" s="124"/>
    </row>
    <row r="66" spans="16:16">
      <c r="P66" s="72"/>
    </row>
  </sheetData>
  <mergeCells count="3">
    <mergeCell ref="B2:N2"/>
    <mergeCell ref="B3:N3"/>
    <mergeCell ref="B4:N4"/>
  </mergeCells>
  <printOptions horizontalCentered="1"/>
  <pageMargins left="0.7" right="0.7" top="0.75" bottom="0.75" header="0.3" footer="0.3"/>
  <pageSetup scale="74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3">
    <pageSetUpPr autoPageBreaks="0" fitToPage="1"/>
  </sheetPr>
  <dimension ref="A1:V67"/>
  <sheetViews>
    <sheetView zoomScaleNormal="100" workbookViewId="0">
      <pane xSplit="5" ySplit="10" topLeftCell="F11" activePane="bottomRight" state="frozen"/>
      <selection activeCell="N33" sqref="N33"/>
      <selection pane="topRight" activeCell="N33" sqref="N33"/>
      <selection pane="bottomLeft" activeCell="N33" sqref="N33"/>
      <selection pane="bottomRight" activeCell="V12" sqref="V12"/>
    </sheetView>
  </sheetViews>
  <sheetFormatPr defaultColWidth="9.1796875" defaultRowHeight="13"/>
  <cols>
    <col min="1" max="1" width="4.7265625" style="73" customWidth="1"/>
    <col min="2" max="2" width="42.81640625" style="73" customWidth="1"/>
    <col min="3" max="4" width="0.26953125" style="194" hidden="1" customWidth="1"/>
    <col min="5" max="5" width="0.26953125" style="194" customWidth="1"/>
    <col min="6" max="6" width="14.7265625" style="73" customWidth="1"/>
    <col min="7" max="7" width="0.54296875" style="73" customWidth="1"/>
    <col min="8" max="8" width="12.7265625" style="73" customWidth="1"/>
    <col min="9" max="9" width="0.54296875" style="73" customWidth="1"/>
    <col min="10" max="10" width="13" style="73" customWidth="1"/>
    <col min="11" max="11" width="0.54296875" style="73" customWidth="1"/>
    <col min="12" max="12" width="15.453125" style="73" customWidth="1"/>
    <col min="13" max="13" width="0.54296875" style="73" customWidth="1"/>
    <col min="14" max="14" width="15" style="73" bestFit="1" customWidth="1"/>
    <col min="15" max="15" width="4.7265625" style="73" customWidth="1"/>
    <col min="16" max="16" width="10" style="73" bestFit="1" customWidth="1"/>
    <col min="17" max="17" width="14.453125" style="73" customWidth="1"/>
    <col min="18" max="18" width="12.26953125" style="73" customWidth="1"/>
    <col min="19" max="20" width="13.54296875" style="73" customWidth="1"/>
    <col min="21" max="21" width="10.7265625" style="73" bestFit="1" customWidth="1"/>
    <col min="22" max="16384" width="9.1796875" style="73"/>
  </cols>
  <sheetData>
    <row r="1" spans="1:22" ht="12.75" customHeight="1">
      <c r="A1" s="133"/>
      <c r="B1" s="1099"/>
      <c r="C1" s="1099"/>
      <c r="D1" s="1099"/>
      <c r="E1" s="1099"/>
      <c r="F1" s="1099"/>
      <c r="G1" s="1099"/>
      <c r="H1" s="1099"/>
      <c r="I1" s="1099"/>
      <c r="J1" s="1099"/>
      <c r="K1" s="1099"/>
      <c r="L1" s="1099"/>
      <c r="M1" s="1099"/>
      <c r="N1" s="1099"/>
      <c r="O1" s="133"/>
      <c r="P1" s="133"/>
    </row>
    <row r="2" spans="1:22">
      <c r="A2" s="16"/>
      <c r="B2" s="16"/>
      <c r="C2" s="21"/>
      <c r="D2" s="21"/>
      <c r="E2" s="21"/>
      <c r="F2" s="21"/>
      <c r="G2" s="21"/>
    </row>
    <row r="3" spans="1:22">
      <c r="A3" s="128"/>
      <c r="B3" s="1078" t="s">
        <v>56</v>
      </c>
      <c r="C3" s="1078"/>
      <c r="D3" s="1078"/>
      <c r="E3" s="1078"/>
      <c r="F3" s="1078"/>
      <c r="G3" s="1078"/>
      <c r="H3" s="1078"/>
      <c r="I3" s="1078"/>
      <c r="J3" s="1078"/>
      <c r="K3" s="1078"/>
      <c r="L3" s="1078"/>
      <c r="M3" s="1078"/>
      <c r="N3" s="1078"/>
      <c r="O3" s="128"/>
      <c r="P3" s="128"/>
    </row>
    <row r="4" spans="1:22">
      <c r="A4" s="128"/>
      <c r="B4" s="1078" t="s">
        <v>64</v>
      </c>
      <c r="C4" s="1078"/>
      <c r="D4" s="1078"/>
      <c r="E4" s="1078"/>
      <c r="F4" s="1078"/>
      <c r="G4" s="1078"/>
      <c r="H4" s="1078"/>
      <c r="I4" s="1078"/>
      <c r="J4" s="1078"/>
      <c r="K4" s="1078"/>
      <c r="L4" s="1078"/>
      <c r="M4" s="1078"/>
      <c r="N4" s="1078"/>
      <c r="O4" s="128"/>
      <c r="P4" s="128"/>
    </row>
    <row r="5" spans="1:22">
      <c r="A5" s="129"/>
      <c r="B5" s="1079" t="s">
        <v>270</v>
      </c>
      <c r="C5" s="1079"/>
      <c r="D5" s="1079"/>
      <c r="E5" s="1079"/>
      <c r="F5" s="1079"/>
      <c r="G5" s="1079"/>
      <c r="H5" s="1079"/>
      <c r="I5" s="1079"/>
      <c r="J5" s="1079"/>
      <c r="K5" s="1079"/>
      <c r="L5" s="1079"/>
      <c r="M5" s="1079"/>
      <c r="N5" s="1079"/>
      <c r="O5" s="129"/>
      <c r="P5" s="129"/>
    </row>
    <row r="6" spans="1:22">
      <c r="F6" s="217" t="s">
        <v>7</v>
      </c>
    </row>
    <row r="7" spans="1:22">
      <c r="B7" s="218"/>
      <c r="C7" s="219"/>
      <c r="D7" s="219"/>
      <c r="E7" s="219"/>
      <c r="F7" s="74"/>
    </row>
    <row r="8" spans="1:22" ht="13.5" thickBot="1"/>
    <row r="9" spans="1:22">
      <c r="B9" s="77"/>
      <c r="C9" s="86"/>
      <c r="D9" s="86"/>
      <c r="E9" s="86"/>
      <c r="F9" s="220" t="s">
        <v>33</v>
      </c>
      <c r="G9" s="86"/>
      <c r="H9" s="221">
        <v>-2</v>
      </c>
      <c r="I9" s="86"/>
      <c r="J9" s="222">
        <v>-3</v>
      </c>
      <c r="K9" s="86"/>
      <c r="L9" s="222">
        <v>-4</v>
      </c>
      <c r="M9" s="86"/>
      <c r="N9" s="222">
        <v>-5</v>
      </c>
      <c r="P9" s="246"/>
    </row>
    <row r="10" spans="1:22" s="230" customFormat="1" ht="51.65" customHeight="1" thickBot="1">
      <c r="B10" s="223"/>
      <c r="C10" s="224"/>
      <c r="D10" s="224"/>
      <c r="E10" s="224"/>
      <c r="F10" s="225" t="s">
        <v>186</v>
      </c>
      <c r="G10" s="224"/>
      <c r="H10" s="226" t="s">
        <v>187</v>
      </c>
      <c r="I10" s="227"/>
      <c r="J10" s="228" t="s">
        <v>190</v>
      </c>
      <c r="K10" s="227"/>
      <c r="L10" s="228" t="s">
        <v>188</v>
      </c>
      <c r="M10" s="227"/>
      <c r="N10" s="229" t="s">
        <v>189</v>
      </c>
      <c r="P10" s="231"/>
      <c r="Q10" s="635" t="s">
        <v>3307</v>
      </c>
    </row>
    <row r="11" spans="1:22" ht="13.5" thickBot="1">
      <c r="B11" s="77"/>
      <c r="C11" s="86"/>
      <c r="D11" s="86"/>
      <c r="E11" s="86"/>
      <c r="F11" s="77"/>
      <c r="G11" s="86"/>
      <c r="H11" s="77"/>
      <c r="I11" s="86"/>
      <c r="J11" s="77"/>
      <c r="K11" s="86"/>
      <c r="L11" s="77"/>
      <c r="M11" s="86"/>
      <c r="N11" s="85"/>
      <c r="P11" s="194"/>
      <c r="Q11" s="124" t="s">
        <v>372</v>
      </c>
    </row>
    <row r="12" spans="1:22" ht="26">
      <c r="B12" s="80" t="s">
        <v>252</v>
      </c>
      <c r="C12" s="88"/>
      <c r="D12" s="88"/>
      <c r="E12" s="88"/>
      <c r="F12" s="241">
        <f>Inputs!C344</f>
        <v>280</v>
      </c>
      <c r="G12" s="88"/>
      <c r="H12" s="532">
        <f>Inputs!C343</f>
        <v>0</v>
      </c>
      <c r="I12" s="88"/>
      <c r="J12" s="241">
        <f>Inputs!C342</f>
        <v>280</v>
      </c>
      <c r="K12" s="88"/>
      <c r="L12" s="532">
        <f>Inputs!C343</f>
        <v>0</v>
      </c>
      <c r="M12" s="88"/>
      <c r="N12" s="527">
        <f>ROUND(L12/J12,2)</f>
        <v>0</v>
      </c>
      <c r="P12" s="121"/>
      <c r="Q12" s="553" t="s">
        <v>47</v>
      </c>
      <c r="R12" s="554" t="s">
        <v>375</v>
      </c>
      <c r="S12" s="555" t="s">
        <v>376</v>
      </c>
      <c r="T12" s="554" t="s">
        <v>377</v>
      </c>
      <c r="U12" s="556" t="s">
        <v>378</v>
      </c>
      <c r="V12" s="578" t="s">
        <v>3278</v>
      </c>
    </row>
    <row r="13" spans="1:22" ht="13.15" customHeight="1">
      <c r="B13" s="240" t="s">
        <v>249</v>
      </c>
      <c r="C13" s="88"/>
      <c r="D13" s="88"/>
      <c r="E13" s="88"/>
      <c r="F13" s="242"/>
      <c r="G13" s="88"/>
      <c r="H13" s="533"/>
      <c r="I13" s="88"/>
      <c r="J13" s="242"/>
      <c r="K13" s="88"/>
      <c r="L13" s="533"/>
      <c r="M13" s="88"/>
      <c r="N13" s="528"/>
      <c r="P13" s="121"/>
      <c r="Q13" s="80" t="s">
        <v>373</v>
      </c>
      <c r="R13" s="79">
        <f>Inputs!C337</f>
        <v>0</v>
      </c>
      <c r="S13" s="574" t="e">
        <f>R13/R15</f>
        <v>#DIV/0!</v>
      </c>
      <c r="T13" s="575" t="e">
        <f>R16*S13</f>
        <v>#DIV/0!</v>
      </c>
      <c r="U13" s="559"/>
    </row>
    <row r="14" spans="1:22">
      <c r="B14" s="80" t="s">
        <v>235</v>
      </c>
      <c r="C14" s="88"/>
      <c r="D14" s="88"/>
      <c r="E14" s="88"/>
      <c r="F14" s="241">
        <f>Inputs!C380</f>
        <v>0</v>
      </c>
      <c r="G14" s="88"/>
      <c r="H14" s="532">
        <f>Inputs!C388</f>
        <v>0</v>
      </c>
      <c r="I14" s="88"/>
      <c r="J14" s="241">
        <f>Inputs!C347</f>
        <v>0</v>
      </c>
      <c r="K14" s="88"/>
      <c r="L14" s="532">
        <f>Inputs!C355</f>
        <v>0</v>
      </c>
      <c r="M14" s="88"/>
      <c r="N14" s="527">
        <v>0</v>
      </c>
      <c r="P14" s="121"/>
      <c r="Q14" s="80" t="s">
        <v>14</v>
      </c>
      <c r="R14" s="79">
        <f>Inputs!C338</f>
        <v>0</v>
      </c>
      <c r="S14" s="574" t="e">
        <f>R14/R15</f>
        <v>#DIV/0!</v>
      </c>
      <c r="T14" s="575" t="e">
        <f>S14*R16</f>
        <v>#DIV/0!</v>
      </c>
      <c r="U14" s="559"/>
    </row>
    <row r="15" spans="1:22">
      <c r="B15" s="80" t="s">
        <v>236</v>
      </c>
      <c r="C15" s="88"/>
      <c r="D15" s="88"/>
      <c r="E15" s="88"/>
      <c r="F15" s="241">
        <f>Inputs!C381</f>
        <v>0</v>
      </c>
      <c r="G15" s="88"/>
      <c r="H15" s="532">
        <f>Inputs!C389</f>
        <v>0</v>
      </c>
      <c r="I15" s="88"/>
      <c r="J15" s="241">
        <f>Inputs!C348</f>
        <v>0</v>
      </c>
      <c r="K15" s="88"/>
      <c r="L15" s="532">
        <f>Inputs!C356</f>
        <v>0</v>
      </c>
      <c r="M15" s="88"/>
      <c r="N15" s="527">
        <v>0</v>
      </c>
      <c r="P15" s="121"/>
      <c r="Q15" s="560" t="s">
        <v>39</v>
      </c>
      <c r="R15" s="126">
        <f>+R13+R14</f>
        <v>0</v>
      </c>
      <c r="S15" s="576" t="e">
        <f>+S13+S14</f>
        <v>#DIV/0!</v>
      </c>
      <c r="T15" s="577" t="e">
        <f>+T13+T14</f>
        <v>#DIV/0!</v>
      </c>
      <c r="U15" s="563"/>
    </row>
    <row r="16" spans="1:22" ht="13.5" thickBot="1">
      <c r="B16" s="80" t="s">
        <v>237</v>
      </c>
      <c r="C16" s="88"/>
      <c r="D16" s="88"/>
      <c r="E16" s="88"/>
      <c r="F16" s="241">
        <f>Inputs!C382</f>
        <v>0</v>
      </c>
      <c r="G16" s="88"/>
      <c r="H16" s="532">
        <f>Inputs!C390</f>
        <v>0</v>
      </c>
      <c r="I16" s="88"/>
      <c r="J16" s="241">
        <f>Inputs!C349</f>
        <v>0</v>
      </c>
      <c r="K16" s="88"/>
      <c r="L16" s="532">
        <f>Inputs!C357</f>
        <v>0</v>
      </c>
      <c r="M16" s="88"/>
      <c r="N16" s="527">
        <v>0</v>
      </c>
      <c r="P16" s="121"/>
      <c r="Q16" s="564" t="s">
        <v>96</v>
      </c>
      <c r="R16" s="565">
        <v>0</v>
      </c>
      <c r="S16" s="258"/>
      <c r="T16" s="258"/>
      <c r="U16" s="566"/>
    </row>
    <row r="17" spans="2:16">
      <c r="B17" s="80" t="s">
        <v>238</v>
      </c>
      <c r="C17" s="88"/>
      <c r="D17" s="88"/>
      <c r="E17" s="88"/>
      <c r="F17" s="241">
        <f>Inputs!C383</f>
        <v>0</v>
      </c>
      <c r="G17" s="88"/>
      <c r="H17" s="532">
        <f>Inputs!C391</f>
        <v>0</v>
      </c>
      <c r="I17" s="88"/>
      <c r="J17" s="241">
        <f>Inputs!C350</f>
        <v>0</v>
      </c>
      <c r="K17" s="88"/>
      <c r="L17" s="532">
        <f>Inputs!C358</f>
        <v>0</v>
      </c>
      <c r="M17" s="88"/>
      <c r="N17" s="527">
        <v>0</v>
      </c>
      <c r="P17" s="121"/>
    </row>
    <row r="18" spans="2:16">
      <c r="B18" s="80" t="s">
        <v>239</v>
      </c>
      <c r="C18" s="88"/>
      <c r="D18" s="88"/>
      <c r="E18" s="88"/>
      <c r="F18" s="241">
        <f>Inputs!C384</f>
        <v>0</v>
      </c>
      <c r="G18" s="88"/>
      <c r="H18" s="532">
        <f>Inputs!C392</f>
        <v>0</v>
      </c>
      <c r="I18" s="88"/>
      <c r="J18" s="241">
        <f>Inputs!C351</f>
        <v>0</v>
      </c>
      <c r="K18" s="88"/>
      <c r="L18" s="532">
        <f>Inputs!C359</f>
        <v>0</v>
      </c>
      <c r="M18" s="88"/>
      <c r="N18" s="527">
        <v>0</v>
      </c>
      <c r="P18" s="121"/>
    </row>
    <row r="19" spans="2:16">
      <c r="B19" s="223" t="s">
        <v>240</v>
      </c>
      <c r="C19" s="88"/>
      <c r="D19" s="88"/>
      <c r="E19" s="88"/>
      <c r="F19" s="241">
        <f>Inputs!C385</f>
        <v>0</v>
      </c>
      <c r="G19" s="88"/>
      <c r="H19" s="532">
        <f>Inputs!C393</f>
        <v>0</v>
      </c>
      <c r="I19" s="88"/>
      <c r="J19" s="241">
        <f>Inputs!C352</f>
        <v>0</v>
      </c>
      <c r="K19" s="88"/>
      <c r="L19" s="532">
        <f>Inputs!C360</f>
        <v>0</v>
      </c>
      <c r="M19" s="88"/>
      <c r="N19" s="527">
        <v>0</v>
      </c>
      <c r="P19" s="121"/>
    </row>
    <row r="20" spans="2:16">
      <c r="B20" s="223" t="s">
        <v>241</v>
      </c>
      <c r="C20" s="88"/>
      <c r="D20" s="88"/>
      <c r="E20" s="88"/>
      <c r="F20" s="241">
        <f>Inputs!C386</f>
        <v>0</v>
      </c>
      <c r="G20" s="88"/>
      <c r="H20" s="532">
        <f>Inputs!C394</f>
        <v>0</v>
      </c>
      <c r="I20" s="88"/>
      <c r="J20" s="241">
        <f>Inputs!C353</f>
        <v>0</v>
      </c>
      <c r="K20" s="88"/>
      <c r="L20" s="532">
        <f>Inputs!C361</f>
        <v>0</v>
      </c>
      <c r="M20" s="88"/>
      <c r="N20" s="527">
        <v>0</v>
      </c>
      <c r="P20" s="121"/>
    </row>
    <row r="21" spans="2:16">
      <c r="B21" s="223"/>
      <c r="C21" s="88"/>
      <c r="D21" s="88"/>
      <c r="E21" s="88"/>
      <c r="F21" s="242"/>
      <c r="G21" s="88"/>
      <c r="H21" s="533"/>
      <c r="I21" s="88"/>
      <c r="J21" s="242"/>
      <c r="K21" s="88"/>
      <c r="L21" s="533"/>
      <c r="M21" s="88"/>
      <c r="N21" s="528"/>
      <c r="P21" s="121"/>
    </row>
    <row r="22" spans="2:16">
      <c r="B22" s="240" t="s">
        <v>248</v>
      </c>
      <c r="C22" s="88"/>
      <c r="D22" s="88"/>
      <c r="E22" s="88"/>
      <c r="F22" s="242"/>
      <c r="G22" s="88"/>
      <c r="H22" s="533"/>
      <c r="I22" s="88"/>
      <c r="J22" s="242"/>
      <c r="K22" s="88"/>
      <c r="L22" s="533"/>
      <c r="M22" s="88"/>
      <c r="N22" s="528"/>
      <c r="P22" s="121"/>
    </row>
    <row r="23" spans="2:16">
      <c r="B23" s="80" t="s">
        <v>242</v>
      </c>
      <c r="C23" s="88"/>
      <c r="D23" s="88"/>
      <c r="E23" s="88"/>
      <c r="F23" s="242">
        <f>Inputs!C396</f>
        <v>0</v>
      </c>
      <c r="G23" s="88"/>
      <c r="H23" s="533">
        <f>Inputs!C404</f>
        <v>0</v>
      </c>
      <c r="I23" s="88"/>
      <c r="J23" s="242">
        <f>Inputs!C363</f>
        <v>0</v>
      </c>
      <c r="K23" s="88"/>
      <c r="L23" s="533">
        <f>Inputs!C371</f>
        <v>0</v>
      </c>
      <c r="M23" s="88"/>
      <c r="N23" s="528">
        <v>0</v>
      </c>
      <c r="P23" s="121"/>
    </row>
    <row r="24" spans="2:16">
      <c r="B24" s="80" t="s">
        <v>243</v>
      </c>
      <c r="C24" s="88"/>
      <c r="D24" s="88"/>
      <c r="E24" s="88"/>
      <c r="F24" s="242">
        <f>Inputs!C397</f>
        <v>0</v>
      </c>
      <c r="G24" s="88"/>
      <c r="H24" s="533">
        <f>Inputs!C405</f>
        <v>0</v>
      </c>
      <c r="I24" s="88"/>
      <c r="J24" s="242">
        <f>Inputs!C364</f>
        <v>0</v>
      </c>
      <c r="K24" s="88"/>
      <c r="L24" s="533">
        <f>Inputs!C372</f>
        <v>0</v>
      </c>
      <c r="M24" s="88"/>
      <c r="N24" s="528">
        <v>0</v>
      </c>
      <c r="P24" s="121"/>
    </row>
    <row r="25" spans="2:16">
      <c r="B25" s="80" t="s">
        <v>244</v>
      </c>
      <c r="C25" s="88"/>
      <c r="D25" s="88"/>
      <c r="E25" s="88"/>
      <c r="F25" s="242">
        <f>Inputs!C398</f>
        <v>0</v>
      </c>
      <c r="G25" s="88"/>
      <c r="H25" s="533">
        <f>Inputs!C406</f>
        <v>0</v>
      </c>
      <c r="I25" s="88"/>
      <c r="J25" s="242">
        <f>Inputs!C365</f>
        <v>0</v>
      </c>
      <c r="K25" s="88"/>
      <c r="L25" s="533">
        <f>Inputs!C373</f>
        <v>0</v>
      </c>
      <c r="M25" s="88"/>
      <c r="N25" s="528">
        <v>0</v>
      </c>
    </row>
    <row r="26" spans="2:16">
      <c r="B26" s="80" t="s">
        <v>245</v>
      </c>
      <c r="C26" s="88"/>
      <c r="D26" s="88"/>
      <c r="E26" s="88"/>
      <c r="F26" s="242">
        <f>Inputs!C399</f>
        <v>0</v>
      </c>
      <c r="G26" s="88"/>
      <c r="H26" s="533">
        <f>Inputs!C407</f>
        <v>0</v>
      </c>
      <c r="I26" s="88"/>
      <c r="J26" s="242">
        <f>Inputs!C366</f>
        <v>0</v>
      </c>
      <c r="K26" s="88"/>
      <c r="L26" s="533">
        <f>Inputs!C374</f>
        <v>0</v>
      </c>
      <c r="M26" s="88"/>
      <c r="N26" s="528">
        <v>0</v>
      </c>
    </row>
    <row r="27" spans="2:16">
      <c r="B27" s="223" t="s">
        <v>246</v>
      </c>
      <c r="C27" s="88"/>
      <c r="D27" s="88"/>
      <c r="E27" s="88"/>
      <c r="F27" s="242">
        <f>Inputs!C400</f>
        <v>0</v>
      </c>
      <c r="G27" s="88"/>
      <c r="H27" s="533">
        <f>Inputs!C408</f>
        <v>0</v>
      </c>
      <c r="I27" s="88"/>
      <c r="J27" s="242">
        <f>Inputs!C367</f>
        <v>0</v>
      </c>
      <c r="K27" s="88"/>
      <c r="L27" s="533">
        <f>Inputs!C375</f>
        <v>0</v>
      </c>
      <c r="M27" s="88"/>
      <c r="N27" s="528">
        <v>0</v>
      </c>
      <c r="P27" s="217"/>
    </row>
    <row r="28" spans="2:16">
      <c r="B28" s="223" t="s">
        <v>247</v>
      </c>
      <c r="C28" s="88"/>
      <c r="D28" s="88"/>
      <c r="E28" s="88"/>
      <c r="F28" s="242">
        <f>Inputs!C401</f>
        <v>0</v>
      </c>
      <c r="G28" s="88"/>
      <c r="H28" s="533">
        <f>Inputs!C409</f>
        <v>0</v>
      </c>
      <c r="I28" s="88"/>
      <c r="J28" s="242">
        <f>Inputs!C368</f>
        <v>0</v>
      </c>
      <c r="K28" s="88"/>
      <c r="L28" s="533">
        <f>Inputs!C376</f>
        <v>0</v>
      </c>
      <c r="M28" s="88"/>
      <c r="N28" s="528">
        <v>0</v>
      </c>
    </row>
    <row r="29" spans="2:16">
      <c r="B29" s="223" t="s">
        <v>241</v>
      </c>
      <c r="C29" s="88"/>
      <c r="D29" s="88"/>
      <c r="E29" s="88"/>
      <c r="F29" s="242">
        <f>Inputs!C402</f>
        <v>0</v>
      </c>
      <c r="G29" s="88"/>
      <c r="H29" s="533">
        <f>Inputs!C410</f>
        <v>0</v>
      </c>
      <c r="I29" s="88"/>
      <c r="J29" s="242">
        <f>Inputs!C369</f>
        <v>0</v>
      </c>
      <c r="K29" s="88"/>
      <c r="L29" s="533">
        <f>Inputs!C377</f>
        <v>0</v>
      </c>
      <c r="M29" s="88"/>
      <c r="N29" s="528">
        <v>0</v>
      </c>
    </row>
    <row r="30" spans="2:16" ht="6" customHeight="1">
      <c r="B30" s="223"/>
      <c r="C30" s="88"/>
      <c r="D30" s="88"/>
      <c r="E30" s="88"/>
      <c r="F30" s="242"/>
      <c r="G30" s="88"/>
      <c r="H30" s="533"/>
      <c r="I30" s="88"/>
      <c r="J30" s="242"/>
      <c r="K30" s="88"/>
      <c r="L30" s="533"/>
      <c r="M30" s="88"/>
      <c r="N30" s="528"/>
    </row>
    <row r="31" spans="2:16" ht="18" customHeight="1">
      <c r="B31" s="223" t="s">
        <v>254</v>
      </c>
      <c r="C31" s="88"/>
      <c r="D31" s="88"/>
      <c r="E31" s="88"/>
      <c r="F31" s="242">
        <v>0</v>
      </c>
      <c r="G31" s="88"/>
      <c r="H31" s="533">
        <v>0</v>
      </c>
      <c r="I31" s="88"/>
      <c r="J31" s="242">
        <v>0</v>
      </c>
      <c r="K31" s="88"/>
      <c r="L31" s="533">
        <v>0</v>
      </c>
      <c r="M31" s="88"/>
      <c r="N31" s="528">
        <v>0</v>
      </c>
      <c r="O31" s="73" t="s">
        <v>46</v>
      </c>
    </row>
    <row r="32" spans="2:16" ht="18" customHeight="1">
      <c r="B32" s="223" t="s">
        <v>255</v>
      </c>
      <c r="C32" s="88"/>
      <c r="D32" s="88"/>
      <c r="E32" s="88"/>
      <c r="F32" s="242">
        <v>0</v>
      </c>
      <c r="G32" s="88"/>
      <c r="H32" s="533">
        <v>0</v>
      </c>
      <c r="I32" s="88"/>
      <c r="J32" s="242">
        <v>0</v>
      </c>
      <c r="K32" s="88"/>
      <c r="L32" s="533">
        <v>0</v>
      </c>
      <c r="M32" s="88"/>
      <c r="N32" s="528">
        <v>0</v>
      </c>
    </row>
    <row r="33" spans="1:16" ht="6" customHeight="1">
      <c r="B33" s="223"/>
      <c r="C33" s="88"/>
      <c r="D33" s="88"/>
      <c r="E33" s="88"/>
      <c r="F33" s="242"/>
      <c r="G33" s="88"/>
      <c r="H33" s="533"/>
      <c r="I33" s="88"/>
      <c r="J33" s="242"/>
      <c r="K33" s="88"/>
      <c r="L33" s="533"/>
      <c r="M33" s="88"/>
      <c r="N33" s="528"/>
    </row>
    <row r="34" spans="1:16" ht="6" customHeight="1">
      <c r="B34" s="223"/>
      <c r="C34" s="88"/>
      <c r="D34" s="88"/>
      <c r="E34" s="88"/>
      <c r="F34" s="241"/>
      <c r="G34" s="88"/>
      <c r="H34" s="532"/>
      <c r="I34" s="88"/>
      <c r="J34" s="241"/>
      <c r="K34" s="88"/>
      <c r="L34" s="532"/>
      <c r="M34" s="88"/>
      <c r="N34" s="527"/>
      <c r="P34" s="217"/>
    </row>
    <row r="35" spans="1:16">
      <c r="B35" s="223" t="s">
        <v>250</v>
      </c>
      <c r="C35" s="88"/>
      <c r="D35" s="88"/>
      <c r="E35" s="88"/>
      <c r="F35" s="241">
        <v>0</v>
      </c>
      <c r="G35" s="233"/>
      <c r="H35" s="532">
        <v>0</v>
      </c>
      <c r="I35" s="233"/>
      <c r="J35" s="241">
        <v>0</v>
      </c>
      <c r="K35" s="233"/>
      <c r="L35" s="532">
        <v>0</v>
      </c>
      <c r="M35" s="88"/>
      <c r="N35" s="527">
        <v>0</v>
      </c>
      <c r="O35" s="73" t="s">
        <v>77</v>
      </c>
    </row>
    <row r="36" spans="1:16" ht="6" customHeight="1">
      <c r="B36" s="223"/>
      <c r="C36" s="88"/>
      <c r="D36" s="88"/>
      <c r="E36" s="88"/>
      <c r="F36" s="243"/>
      <c r="G36" s="88"/>
      <c r="H36" s="534"/>
      <c r="I36" s="88"/>
      <c r="J36" s="243"/>
      <c r="K36" s="88"/>
      <c r="L36" s="534"/>
      <c r="M36" s="88"/>
      <c r="N36" s="529"/>
    </row>
    <row r="37" spans="1:16" ht="13.5" thickBot="1">
      <c r="B37" s="223" t="s">
        <v>251</v>
      </c>
      <c r="C37" s="88"/>
      <c r="D37" s="88"/>
      <c r="E37" s="88"/>
      <c r="F37" s="244">
        <v>0</v>
      </c>
      <c r="G37" s="234">
        <v>0</v>
      </c>
      <c r="H37" s="535">
        <v>0</v>
      </c>
      <c r="I37" s="234"/>
      <c r="J37" s="244">
        <v>0</v>
      </c>
      <c r="K37" s="234">
        <v>0</v>
      </c>
      <c r="L37" s="535">
        <v>0</v>
      </c>
      <c r="M37" s="234"/>
      <c r="N37" s="530">
        <v>0</v>
      </c>
      <c r="O37" s="73" t="s">
        <v>76</v>
      </c>
    </row>
    <row r="38" spans="1:16" ht="14" thickTop="1" thickBot="1">
      <c r="B38" s="235" t="s">
        <v>253</v>
      </c>
      <c r="C38" s="113"/>
      <c r="D38" s="113"/>
      <c r="E38" s="113"/>
      <c r="F38" s="245">
        <f>+F12+F14+F15+F16+F17+F18+F19+F20-F23-F24-F25-F26-F27-F28-F29-F35-F37</f>
        <v>280</v>
      </c>
      <c r="G38" s="113"/>
      <c r="H38" s="536">
        <f>+H12+H14+H15+H16+H17+H18+H19+H20-H23-H24-H25-H26-H27-H28-H29-H35-H37</f>
        <v>0</v>
      </c>
      <c r="I38" s="113"/>
      <c r="J38" s="245">
        <f>+J12+J14+J15+J16+J17+J18+J19+J20-J23-J24-J25-J26-J27-J28-J29-J35-J37</f>
        <v>280</v>
      </c>
      <c r="K38" s="113"/>
      <c r="L38" s="536">
        <f>+L12+L14+L15+L16+L17+L18+L19+L20-L23-L24-L25-L26-L27-L28-L29-L35-L37</f>
        <v>0</v>
      </c>
      <c r="M38" s="113"/>
      <c r="N38" s="531">
        <f>ROUND(L38/J38,2)</f>
        <v>0</v>
      </c>
      <c r="O38" s="73" t="s">
        <v>174</v>
      </c>
    </row>
    <row r="39" spans="1:16">
      <c r="B39" s="78" t="s">
        <v>7</v>
      </c>
      <c r="C39" s="232"/>
      <c r="D39" s="232"/>
      <c r="E39" s="232"/>
      <c r="F39" s="79"/>
      <c r="G39" s="79"/>
      <c r="H39" s="79"/>
      <c r="I39" s="79"/>
      <c r="J39" s="79"/>
      <c r="K39" s="79"/>
      <c r="L39" s="79"/>
      <c r="M39" s="79"/>
      <c r="N39" s="118"/>
      <c r="P39" s="217"/>
    </row>
    <row r="40" spans="1:16">
      <c r="A40" s="121" t="s">
        <v>46</v>
      </c>
      <c r="B40" s="79" t="s">
        <v>3305</v>
      </c>
      <c r="C40" s="118"/>
      <c r="D40" s="118"/>
      <c r="E40" s="118"/>
      <c r="F40" s="79"/>
      <c r="G40" s="79"/>
      <c r="H40" s="79"/>
      <c r="I40" s="79"/>
      <c r="J40" s="79"/>
      <c r="K40" s="79"/>
      <c r="L40" s="79"/>
      <c r="M40" s="79"/>
      <c r="N40" s="236"/>
      <c r="O40" s="79"/>
      <c r="P40" s="124"/>
    </row>
    <row r="41" spans="1:16">
      <c r="A41" s="121" t="s">
        <v>77</v>
      </c>
      <c r="B41" s="79" t="s">
        <v>3302</v>
      </c>
      <c r="C41" s="118"/>
      <c r="D41" s="118"/>
      <c r="E41" s="118"/>
      <c r="F41" s="79"/>
      <c r="G41" s="79"/>
      <c r="H41" s="79"/>
      <c r="I41" s="79"/>
      <c r="J41" s="79"/>
      <c r="K41" s="79"/>
      <c r="L41" s="79"/>
      <c r="M41" s="79"/>
      <c r="N41" s="79"/>
      <c r="O41" s="79"/>
    </row>
    <row r="42" spans="1:16">
      <c r="A42" s="121" t="s">
        <v>76</v>
      </c>
      <c r="B42" s="73" t="s">
        <v>3303</v>
      </c>
    </row>
    <row r="43" spans="1:16">
      <c r="A43" s="121" t="s">
        <v>174</v>
      </c>
      <c r="B43" s="73" t="s">
        <v>3304</v>
      </c>
    </row>
    <row r="46" spans="1:16">
      <c r="B46" s="237"/>
      <c r="N46" s="117"/>
    </row>
    <row r="47" spans="1:16">
      <c r="N47" s="238"/>
    </row>
    <row r="50" spans="2:2">
      <c r="B50" s="124"/>
    </row>
    <row r="57" spans="2:2">
      <c r="B57" s="124"/>
    </row>
    <row r="67" spans="16:16">
      <c r="P67" s="72"/>
    </row>
  </sheetData>
  <mergeCells count="4">
    <mergeCell ref="B1:N1"/>
    <mergeCell ref="B3:N3"/>
    <mergeCell ref="B4:N4"/>
    <mergeCell ref="B5:N5"/>
  </mergeCells>
  <printOptions horizontalCentered="1"/>
  <pageMargins left="0.7" right="0.7" top="0.75" bottom="0.75" header="0.3" footer="0.3"/>
  <pageSetup scale="7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0">
    <pageSetUpPr autoPageBreaks="0" fitToPage="1"/>
  </sheetPr>
  <dimension ref="B1:N36"/>
  <sheetViews>
    <sheetView zoomScaleNormal="100" workbookViewId="0">
      <pane ySplit="5" topLeftCell="A6" activePane="bottomLeft" state="frozen"/>
      <selection activeCell="N33" sqref="N33"/>
      <selection pane="bottomLeft" activeCell="K24" sqref="K24"/>
    </sheetView>
  </sheetViews>
  <sheetFormatPr defaultColWidth="9.1796875" defaultRowHeight="13"/>
  <cols>
    <col min="1" max="1" width="2.1796875" style="73" customWidth="1"/>
    <col min="2" max="2" width="6.54296875" style="552" customWidth="1"/>
    <col min="3" max="3" width="48.1796875" style="73" customWidth="1"/>
    <col min="4" max="4" width="1.7265625" style="552" customWidth="1"/>
    <col min="5" max="5" width="17.453125" style="73" customWidth="1"/>
    <col min="6" max="6" width="1.7265625" style="73" customWidth="1"/>
    <col min="7" max="7" width="17.453125" style="73" customWidth="1"/>
    <col min="8" max="8" width="2" style="73" customWidth="1"/>
    <col min="9" max="9" width="14.7265625" style="73" customWidth="1"/>
    <col min="10" max="10" width="2.1796875" style="73" customWidth="1"/>
    <col min="11" max="11" width="15.453125" style="73" customWidth="1"/>
    <col min="12" max="12" width="3.26953125" style="73" customWidth="1"/>
    <col min="13" max="13" width="15.26953125" style="73" customWidth="1"/>
    <col min="14" max="16384" width="9.1796875" style="73"/>
  </cols>
  <sheetData>
    <row r="1" spans="2:14">
      <c r="B1" s="21"/>
      <c r="C1" s="293"/>
      <c r="D1" s="293"/>
      <c r="E1" s="293"/>
      <c r="F1" s="294"/>
      <c r="G1" s="294"/>
    </row>
    <row r="2" spans="2:14">
      <c r="B2" s="1078" t="s">
        <v>56</v>
      </c>
      <c r="C2" s="1078"/>
      <c r="D2" s="1078"/>
      <c r="E2" s="1078"/>
      <c r="F2" s="1078"/>
      <c r="G2" s="1078"/>
      <c r="H2" s="1078"/>
      <c r="I2" s="1078"/>
      <c r="J2" s="128"/>
      <c r="K2" s="128"/>
      <c r="L2" s="128"/>
      <c r="M2" s="128"/>
      <c r="N2" s="128"/>
    </row>
    <row r="3" spans="2:14">
      <c r="B3" s="1078" t="s">
        <v>64</v>
      </c>
      <c r="C3" s="1078"/>
      <c r="D3" s="1078"/>
      <c r="E3" s="1078"/>
      <c r="F3" s="1078"/>
      <c r="G3" s="1078"/>
      <c r="H3" s="1078"/>
      <c r="I3" s="1078"/>
      <c r="J3" s="128"/>
      <c r="K3" s="128"/>
      <c r="L3" s="128"/>
      <c r="M3" s="128"/>
      <c r="N3" s="128"/>
    </row>
    <row r="4" spans="2:14">
      <c r="B4" s="1079" t="s">
        <v>272</v>
      </c>
      <c r="C4" s="1079"/>
      <c r="D4" s="1079"/>
      <c r="E4" s="1079"/>
      <c r="F4" s="1079"/>
      <c r="G4" s="1079"/>
      <c r="H4" s="1079"/>
      <c r="I4" s="1079"/>
      <c r="J4" s="129"/>
      <c r="K4" s="129"/>
      <c r="L4" s="129"/>
      <c r="M4" s="129"/>
      <c r="N4" s="129"/>
    </row>
    <row r="8" spans="2:14" s="614" customFormat="1" ht="26.25" customHeight="1">
      <c r="B8" s="612" t="s">
        <v>287</v>
      </c>
      <c r="C8" s="612" t="s">
        <v>271</v>
      </c>
      <c r="D8" s="612"/>
      <c r="E8" s="612" t="s">
        <v>117</v>
      </c>
      <c r="F8" s="612"/>
      <c r="G8" s="612" t="s">
        <v>116</v>
      </c>
      <c r="H8" s="613"/>
      <c r="I8" s="612" t="s">
        <v>39</v>
      </c>
    </row>
    <row r="9" spans="2:14" ht="15.65" customHeight="1">
      <c r="B9" s="552">
        <v>1</v>
      </c>
      <c r="C9" s="615" t="str">
        <f>Inputs!C12</f>
        <v>August 2025</v>
      </c>
      <c r="D9" s="616"/>
      <c r="E9" s="617">
        <f>SUM('3.10'!F32:F43)+'3.10'!F47-'3.10'!F34</f>
        <v>112761.12390243904</v>
      </c>
      <c r="F9" s="617"/>
      <c r="G9" s="617">
        <f>SUM('3.10'!I32:I43)+'3.10'!I47-'3.10'!I36</f>
        <v>61992.510000000009</v>
      </c>
      <c r="I9" s="617">
        <f>E9+G9</f>
        <v>174753.63390243903</v>
      </c>
    </row>
    <row r="10" spans="2:14" ht="15.65" customHeight="1">
      <c r="B10" s="552">
        <v>2</v>
      </c>
      <c r="C10" s="615" t="s">
        <v>3703</v>
      </c>
      <c r="D10" s="616"/>
      <c r="E10" s="617">
        <v>170936.55416666667</v>
      </c>
      <c r="F10" s="617"/>
      <c r="G10" s="617">
        <v>129482.20000000001</v>
      </c>
      <c r="I10" s="617">
        <f t="shared" ref="I10:I20" si="0">E10+G10</f>
        <v>300418.75416666665</v>
      </c>
    </row>
    <row r="11" spans="2:14" ht="14.25" customHeight="1">
      <c r="B11" s="552">
        <v>3</v>
      </c>
      <c r="C11" s="615" t="s">
        <v>3665</v>
      </c>
      <c r="D11" s="616"/>
      <c r="E11" s="617">
        <v>42160.665714285715</v>
      </c>
      <c r="F11" s="617"/>
      <c r="G11" s="617">
        <v>75224.909999999989</v>
      </c>
      <c r="I11" s="617">
        <f t="shared" si="0"/>
        <v>117385.5757142857</v>
      </c>
    </row>
    <row r="12" spans="2:14" ht="15.65" customHeight="1">
      <c r="B12" s="552">
        <v>4</v>
      </c>
      <c r="C12" s="615" t="s">
        <v>3545</v>
      </c>
      <c r="D12" s="616"/>
      <c r="E12" s="617">
        <v>194074.79777777777</v>
      </c>
      <c r="F12" s="617"/>
      <c r="G12" s="617">
        <v>65960.469999999987</v>
      </c>
      <c r="I12" s="617">
        <f t="shared" si="0"/>
        <v>260035.26777777774</v>
      </c>
    </row>
    <row r="13" spans="2:14" ht="15.65" customHeight="1">
      <c r="B13" s="552">
        <v>5</v>
      </c>
      <c r="C13" s="615" t="s">
        <v>3611</v>
      </c>
      <c r="D13" s="616"/>
      <c r="E13" s="617">
        <v>417622.66680000012</v>
      </c>
      <c r="F13" s="617"/>
      <c r="G13" s="617">
        <v>225411.36000000002</v>
      </c>
      <c r="I13" s="617">
        <f t="shared" si="0"/>
        <v>643034.02680000011</v>
      </c>
    </row>
    <row r="14" spans="2:14" ht="15.65" customHeight="1">
      <c r="B14" s="552">
        <v>6</v>
      </c>
      <c r="C14" s="615" t="s">
        <v>3471</v>
      </c>
      <c r="D14" s="616"/>
      <c r="E14" s="617">
        <v>73693.036666666638</v>
      </c>
      <c r="F14" s="617"/>
      <c r="G14" s="617">
        <v>339673.03</v>
      </c>
      <c r="I14" s="617">
        <f t="shared" si="0"/>
        <v>413366.06666666665</v>
      </c>
    </row>
    <row r="15" spans="2:14" ht="15.65" customHeight="1">
      <c r="B15" s="552">
        <v>7</v>
      </c>
      <c r="C15" s="615" t="s">
        <v>3450</v>
      </c>
      <c r="D15" s="616"/>
      <c r="E15" s="617">
        <v>358422.95571428572</v>
      </c>
      <c r="F15" s="617"/>
      <c r="G15" s="617">
        <v>110852.42</v>
      </c>
      <c r="I15" s="617">
        <f t="shared" si="0"/>
        <v>469275.37571428571</v>
      </c>
    </row>
    <row r="16" spans="2:14" ht="15.65" customHeight="1">
      <c r="B16" s="552">
        <v>8</v>
      </c>
      <c r="C16" s="615" t="s">
        <v>3443</v>
      </c>
      <c r="D16" s="616"/>
      <c r="E16" s="617">
        <v>160538.34600000011</v>
      </c>
      <c r="F16" s="617"/>
      <c r="G16" s="617">
        <v>-149261.51999999999</v>
      </c>
      <c r="I16" s="617">
        <f t="shared" si="0"/>
        <v>11276.826000000117</v>
      </c>
    </row>
    <row r="17" spans="2:9" ht="15.65" customHeight="1">
      <c r="B17" s="552">
        <v>9</v>
      </c>
      <c r="C17" s="615" t="s">
        <v>3431</v>
      </c>
      <c r="D17" s="616"/>
      <c r="E17" s="617">
        <v>49853.449240506365</v>
      </c>
      <c r="F17" s="617"/>
      <c r="G17" s="617">
        <v>89650.760000000009</v>
      </c>
      <c r="I17" s="617">
        <f t="shared" si="0"/>
        <v>139504.20924050637</v>
      </c>
    </row>
    <row r="18" spans="2:9" ht="15.65" customHeight="1">
      <c r="B18" s="552">
        <v>10</v>
      </c>
      <c r="C18" s="615" t="s">
        <v>3409</v>
      </c>
      <c r="D18" s="616"/>
      <c r="E18" s="617">
        <v>46570.000000000029</v>
      </c>
      <c r="F18" s="617"/>
      <c r="G18" s="617">
        <v>54221.539999999979</v>
      </c>
      <c r="I18" s="617">
        <f t="shared" si="0"/>
        <v>100791.54000000001</v>
      </c>
    </row>
    <row r="19" spans="2:9" ht="15.65" customHeight="1">
      <c r="B19" s="552">
        <v>11</v>
      </c>
      <c r="C19" s="615" t="s">
        <v>3406</v>
      </c>
      <c r="D19" s="616"/>
      <c r="E19" s="617">
        <v>174862.0799999999</v>
      </c>
      <c r="F19" s="617"/>
      <c r="G19" s="617">
        <v>220438.50000000003</v>
      </c>
      <c r="I19" s="617">
        <f t="shared" si="0"/>
        <v>395300.57999999996</v>
      </c>
    </row>
    <row r="20" spans="2:9" ht="15.65" customHeight="1">
      <c r="B20" s="618">
        <v>12</v>
      </c>
      <c r="C20" s="619" t="s">
        <v>3387</v>
      </c>
      <c r="D20" s="620"/>
      <c r="E20" s="621">
        <v>224519.32999999996</v>
      </c>
      <c r="F20" s="621"/>
      <c r="G20" s="621">
        <v>138658.33000000002</v>
      </c>
      <c r="H20" s="622"/>
      <c r="I20" s="621">
        <f t="shared" si="0"/>
        <v>363177.66</v>
      </c>
    </row>
    <row r="21" spans="2:9">
      <c r="B21" s="623" t="s">
        <v>288</v>
      </c>
      <c r="C21" s="624" t="s">
        <v>286</v>
      </c>
      <c r="E21" s="625">
        <f>SUM(E9:E20)</f>
        <v>2026015.0059826281</v>
      </c>
      <c r="G21" s="625">
        <f>SUM(G9:G20)</f>
        <v>1362304.51</v>
      </c>
      <c r="I21" s="617">
        <f>SUM(I9:I20)</f>
        <v>3388319.5159826279</v>
      </c>
    </row>
    <row r="22" spans="2:9">
      <c r="B22" s="552">
        <v>14</v>
      </c>
      <c r="C22" s="626" t="s">
        <v>289</v>
      </c>
      <c r="E22" s="625">
        <f>+E21/365</f>
        <v>5550.7260437880223</v>
      </c>
      <c r="G22" s="625">
        <f>+G21/365</f>
        <v>3732.3411232876711</v>
      </c>
      <c r="I22" s="617">
        <f>I21/365</f>
        <v>9283.0671670756929</v>
      </c>
    </row>
    <row r="23" spans="2:9">
      <c r="B23" s="618">
        <v>15</v>
      </c>
      <c r="C23" s="627" t="s">
        <v>290</v>
      </c>
      <c r="D23" s="618"/>
      <c r="E23" s="632">
        <v>-53.92</v>
      </c>
      <c r="F23" s="633"/>
      <c r="G23" s="632">
        <v>-53.92</v>
      </c>
      <c r="H23" s="633"/>
      <c r="I23" s="634">
        <v>-53.92</v>
      </c>
    </row>
    <row r="24" spans="2:9" ht="44.25" customHeight="1" thickBot="1">
      <c r="B24" s="628">
        <v>16</v>
      </c>
      <c r="C24" s="629" t="s">
        <v>291</v>
      </c>
      <c r="D24" s="628"/>
      <c r="E24" s="630">
        <f>-(E23*E22)</f>
        <v>299295.14828105015</v>
      </c>
      <c r="F24" s="630"/>
      <c r="G24" s="630">
        <f>-(G23*G22)</f>
        <v>201247.83336767124</v>
      </c>
      <c r="H24" s="631"/>
      <c r="I24" s="630">
        <f>-(I22*I23)</f>
        <v>500542.98164872138</v>
      </c>
    </row>
    <row r="25" spans="2:9" ht="13.5" thickTop="1"/>
    <row r="26" spans="2:9">
      <c r="G26" s="73" t="s">
        <v>103</v>
      </c>
      <c r="I26" s="73" t="s">
        <v>103</v>
      </c>
    </row>
    <row r="27" spans="2:9">
      <c r="G27" s="73" t="s">
        <v>7</v>
      </c>
      <c r="I27" s="73" t="s">
        <v>7</v>
      </c>
    </row>
    <row r="28" spans="2:9">
      <c r="G28" s="73" t="s">
        <v>7</v>
      </c>
      <c r="I28" s="73" t="s">
        <v>7</v>
      </c>
    </row>
    <row r="34" spans="9:9">
      <c r="I34" s="73" t="s">
        <v>103</v>
      </c>
    </row>
    <row r="35" spans="9:9">
      <c r="I35" s="73" t="s">
        <v>7</v>
      </c>
    </row>
    <row r="36" spans="9:9">
      <c r="I36" s="73" t="s">
        <v>7</v>
      </c>
    </row>
  </sheetData>
  <mergeCells count="3">
    <mergeCell ref="B4:I4"/>
    <mergeCell ref="B3:I3"/>
    <mergeCell ref="B2:I2"/>
  </mergeCells>
  <printOptions horizontalCentered="1"/>
  <pageMargins left="0.7" right="0.7" top="0.75" bottom="0.75" header="0.3" footer="0.3"/>
  <pageSetup scale="81" orientation="portrait" r:id="rId1"/>
  <ignoredErrors>
    <ignoredError sqref="B21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9">
    <pageSetUpPr autoPageBreaks="0" fitToPage="1"/>
  </sheetPr>
  <dimension ref="A1:V50"/>
  <sheetViews>
    <sheetView zoomScaleNormal="100" workbookViewId="0">
      <pane ySplit="5" topLeftCell="A6" activePane="bottomLeft" state="frozen"/>
      <selection activeCell="N33" sqref="N33"/>
      <selection pane="bottomLeft" activeCell="P30" sqref="P30"/>
    </sheetView>
  </sheetViews>
  <sheetFormatPr defaultColWidth="9.1796875" defaultRowHeight="13"/>
  <cols>
    <col min="1" max="1" width="3.7265625" style="73" customWidth="1"/>
    <col min="2" max="2" width="4.453125" style="74" bestFit="1" customWidth="1"/>
    <col min="3" max="3" width="0.7265625" style="74" customWidth="1"/>
    <col min="4" max="4" width="1.26953125" style="74" customWidth="1"/>
    <col min="5" max="5" width="35.7265625" style="73" customWidth="1"/>
    <col min="6" max="6" width="0.26953125" style="73" customWidth="1"/>
    <col min="7" max="7" width="23.453125" style="73" customWidth="1"/>
    <col min="8" max="8" width="0.26953125" style="73" customWidth="1"/>
    <col min="9" max="9" width="14.453125" style="73" customWidth="1"/>
    <col min="10" max="10" width="4.26953125" style="237" customWidth="1"/>
    <col min="11" max="11" width="11.453125" style="73" bestFit="1" customWidth="1"/>
    <col min="12" max="12" width="9.1796875" style="73"/>
    <col min="13" max="13" width="14.453125" style="73" bestFit="1" customWidth="1"/>
    <col min="14" max="14" width="14.26953125" style="73" customWidth="1"/>
    <col min="15" max="16384" width="9.1796875" style="73"/>
  </cols>
  <sheetData>
    <row r="1" spans="1:16">
      <c r="A1" s="21"/>
      <c r="B1" s="21"/>
      <c r="C1" s="21"/>
      <c r="D1" s="21"/>
      <c r="E1" s="21"/>
      <c r="F1" s="21"/>
      <c r="G1" s="21"/>
    </row>
    <row r="2" spans="1:16">
      <c r="A2" s="128"/>
      <c r="B2" s="1078" t="s">
        <v>56</v>
      </c>
      <c r="C2" s="1078"/>
      <c r="D2" s="1078"/>
      <c r="E2" s="1078"/>
      <c r="F2" s="1078"/>
      <c r="G2" s="1078"/>
      <c r="H2" s="1078"/>
      <c r="I2" s="1078"/>
      <c r="J2" s="283"/>
      <c r="K2" s="128"/>
      <c r="L2" s="128"/>
      <c r="M2" s="128"/>
      <c r="N2" s="128"/>
      <c r="O2" s="128"/>
      <c r="P2" s="128"/>
    </row>
    <row r="3" spans="1:16">
      <c r="A3" s="128"/>
      <c r="B3" s="1078" t="s">
        <v>64</v>
      </c>
      <c r="C3" s="1078"/>
      <c r="D3" s="1078"/>
      <c r="E3" s="1078"/>
      <c r="F3" s="1078"/>
      <c r="G3" s="1078"/>
      <c r="H3" s="1078"/>
      <c r="I3" s="1078"/>
      <c r="J3" s="283"/>
      <c r="K3" s="128"/>
      <c r="L3" s="128"/>
      <c r="M3" s="128"/>
      <c r="N3" s="128"/>
      <c r="O3" s="128"/>
      <c r="P3" s="128"/>
    </row>
    <row r="4" spans="1:16">
      <c r="A4" s="129"/>
      <c r="B4" s="1079" t="s">
        <v>273</v>
      </c>
      <c r="C4" s="1079"/>
      <c r="D4" s="1079"/>
      <c r="E4" s="1079"/>
      <c r="F4" s="1079"/>
      <c r="G4" s="1079"/>
      <c r="H4" s="1079"/>
      <c r="I4" s="1079"/>
      <c r="J4" s="284"/>
      <c r="K4" s="129"/>
      <c r="L4" s="129"/>
      <c r="M4" s="129"/>
      <c r="N4" s="129"/>
      <c r="O4" s="129"/>
      <c r="P4" s="129"/>
    </row>
    <row r="5" spans="1:16">
      <c r="B5" s="1102"/>
      <c r="C5" s="1102"/>
      <c r="D5" s="1102"/>
      <c r="E5" s="1102"/>
      <c r="F5" s="1102"/>
      <c r="G5" s="1102"/>
      <c r="H5" s="1102"/>
      <c r="I5" s="1102"/>
      <c r="J5" s="122"/>
      <c r="K5" s="122"/>
      <c r="L5" s="122"/>
      <c r="M5" s="122"/>
      <c r="N5" s="122"/>
      <c r="O5" s="122"/>
    </row>
    <row r="6" spans="1:16">
      <c r="B6" s="1103"/>
      <c r="C6" s="1103"/>
      <c r="D6" s="1103"/>
      <c r="E6" s="1103"/>
      <c r="F6" s="1103"/>
      <c r="G6" s="1103"/>
      <c r="H6" s="1103"/>
      <c r="I6" s="1103"/>
      <c r="J6" s="122"/>
      <c r="K6" s="122"/>
      <c r="L6" s="122"/>
      <c r="M6" s="122"/>
      <c r="N6" s="122"/>
      <c r="O6" s="122"/>
    </row>
    <row r="7" spans="1:16">
      <c r="B7" s="1100"/>
      <c r="C7" s="1100"/>
      <c r="D7" s="1100"/>
      <c r="E7" s="1100"/>
      <c r="F7" s="1100"/>
      <c r="G7" s="1100"/>
      <c r="H7" s="1100"/>
      <c r="I7" s="1100"/>
      <c r="J7" s="122"/>
      <c r="K7" s="122"/>
      <c r="L7" s="122"/>
      <c r="M7" s="122"/>
      <c r="N7" s="122"/>
      <c r="O7" s="122"/>
    </row>
    <row r="8" spans="1:16">
      <c r="B8" s="1100" t="s">
        <v>292</v>
      </c>
      <c r="C8" s="1100"/>
      <c r="D8" s="1100"/>
      <c r="E8" s="1100"/>
      <c r="F8" s="1100"/>
      <c r="G8" s="1100"/>
      <c r="H8" s="1100"/>
      <c r="I8" s="1100"/>
      <c r="J8" s="122"/>
      <c r="K8" s="122"/>
      <c r="L8" s="122"/>
      <c r="M8" s="122"/>
      <c r="N8" s="122"/>
      <c r="O8" s="122"/>
    </row>
    <row r="9" spans="1:16" ht="13.5" thickBot="1"/>
    <row r="10" spans="1:16" ht="30" customHeight="1" thickBot="1">
      <c r="B10" s="411" t="s">
        <v>21</v>
      </c>
      <c r="C10" s="412"/>
      <c r="D10" s="413"/>
      <c r="E10" s="414" t="s">
        <v>15</v>
      </c>
      <c r="F10" s="412"/>
      <c r="G10" s="407" t="s">
        <v>19</v>
      </c>
      <c r="H10" s="406"/>
      <c r="I10" s="410" t="s">
        <v>20</v>
      </c>
      <c r="M10" s="635" t="s">
        <v>3321</v>
      </c>
    </row>
    <row r="11" spans="1:16" ht="9" customHeight="1" thickBot="1">
      <c r="B11" s="84"/>
      <c r="C11" s="260"/>
      <c r="D11" s="261"/>
      <c r="E11" s="78"/>
      <c r="F11" s="86"/>
      <c r="G11" s="262"/>
      <c r="H11" s="86"/>
      <c r="I11" s="85"/>
      <c r="M11" s="238"/>
    </row>
    <row r="12" spans="1:16">
      <c r="B12" s="242">
        <v>1</v>
      </c>
      <c r="C12" s="263"/>
      <c r="D12" s="264"/>
      <c r="E12" s="79" t="s">
        <v>257</v>
      </c>
      <c r="F12" s="88"/>
      <c r="G12" s="265">
        <f>Inputs!C420</f>
        <v>59376942.670000002</v>
      </c>
      <c r="H12" s="107"/>
      <c r="I12" s="266">
        <f>ROUND(G12/$G$17,4)</f>
        <v>0.95579999999999998</v>
      </c>
      <c r="J12" s="237" t="s">
        <v>46</v>
      </c>
      <c r="M12" s="553" t="s">
        <v>3316</v>
      </c>
      <c r="N12" s="556" t="s">
        <v>375</v>
      </c>
    </row>
    <row r="13" spans="1:16">
      <c r="B13" s="242">
        <f>+B12+1</f>
        <v>2</v>
      </c>
      <c r="C13" s="263"/>
      <c r="D13" s="264"/>
      <c r="E13" s="79" t="s">
        <v>16</v>
      </c>
      <c r="F13" s="88"/>
      <c r="G13" s="265">
        <f>Inputs!C421</f>
        <v>-5429.75</v>
      </c>
      <c r="H13" s="107"/>
      <c r="I13" s="266">
        <f>ROUND(G13/$G$17,4)</f>
        <v>-1E-4</v>
      </c>
      <c r="J13" s="237" t="s">
        <v>7</v>
      </c>
      <c r="M13" s="80" t="s">
        <v>3317</v>
      </c>
      <c r="N13" s="673">
        <f>'1.10'!D14</f>
        <v>2266156.9072629809</v>
      </c>
    </row>
    <row r="14" spans="1:16">
      <c r="B14" s="242">
        <f>+B13+1</f>
        <v>3</v>
      </c>
      <c r="C14" s="263"/>
      <c r="D14" s="264"/>
      <c r="E14" s="79" t="s">
        <v>17</v>
      </c>
      <c r="F14" s="88"/>
      <c r="G14" s="265">
        <f>Inputs!C422</f>
        <v>0</v>
      </c>
      <c r="H14" s="107"/>
      <c r="I14" s="266">
        <f>ROUND(G14/$G$17,4)</f>
        <v>0</v>
      </c>
      <c r="M14" s="80" t="s">
        <v>3318</v>
      </c>
      <c r="N14" s="675">
        <v>0</v>
      </c>
    </row>
    <row r="15" spans="1:16">
      <c r="B15" s="242">
        <f>+B14+1</f>
        <v>4</v>
      </c>
      <c r="C15" s="263"/>
      <c r="D15" s="264"/>
      <c r="E15" s="79" t="s">
        <v>18</v>
      </c>
      <c r="F15" s="88"/>
      <c r="G15" s="265">
        <f>Inputs!C423</f>
        <v>2753067.2399999998</v>
      </c>
      <c r="H15" s="107"/>
      <c r="I15" s="266">
        <f>ROUND(G15/$G$17,4)</f>
        <v>4.4299999999999999E-2</v>
      </c>
      <c r="M15" s="80" t="s">
        <v>3319</v>
      </c>
      <c r="N15" s="674">
        <f>I15</f>
        <v>4.4299999999999999E-2</v>
      </c>
    </row>
    <row r="16" spans="1:16" ht="12.75" customHeight="1" thickBot="1">
      <c r="B16" s="242"/>
      <c r="C16" s="263"/>
      <c r="D16" s="264"/>
      <c r="E16" s="79"/>
      <c r="F16" s="88"/>
      <c r="G16" s="265" t="s">
        <v>27</v>
      </c>
      <c r="H16" s="107"/>
      <c r="I16" s="267" t="s">
        <v>27</v>
      </c>
      <c r="M16" s="564" t="s">
        <v>3320</v>
      </c>
      <c r="N16" s="676">
        <f>N13*N15</f>
        <v>100390.75099175006</v>
      </c>
    </row>
    <row r="17" spans="2:22">
      <c r="B17" s="242">
        <f>+B15+1</f>
        <v>5</v>
      </c>
      <c r="C17" s="263"/>
      <c r="D17" s="264"/>
      <c r="E17" s="268" t="s">
        <v>45</v>
      </c>
      <c r="F17" s="224"/>
      <c r="G17" s="265">
        <f>SUM(G12:G15)</f>
        <v>62124580.160000004</v>
      </c>
      <c r="H17" s="107"/>
      <c r="I17" s="266">
        <f>SUM(I12:I15)</f>
        <v>1</v>
      </c>
    </row>
    <row r="18" spans="2:22">
      <c r="B18" s="242"/>
      <c r="C18" s="263"/>
      <c r="D18" s="264"/>
      <c r="E18" s="268"/>
      <c r="F18" s="224"/>
      <c r="G18" s="265"/>
      <c r="H18" s="107"/>
      <c r="I18" s="266"/>
    </row>
    <row r="19" spans="2:22">
      <c r="B19" s="242">
        <f>+B17+1</f>
        <v>6</v>
      </c>
      <c r="C19" s="263"/>
      <c r="D19" s="264"/>
      <c r="E19" s="268" t="s">
        <v>43</v>
      </c>
      <c r="F19" s="224"/>
      <c r="G19" s="265">
        <f>Inputs!C424</f>
        <v>-207.38</v>
      </c>
      <c r="H19" s="107"/>
      <c r="I19" s="266"/>
    </row>
    <row r="20" spans="2:22">
      <c r="B20" s="90"/>
      <c r="C20" s="269"/>
      <c r="D20" s="249"/>
      <c r="E20" s="79"/>
      <c r="F20" s="88"/>
      <c r="G20" s="265"/>
      <c r="H20" s="269"/>
      <c r="I20" s="108"/>
    </row>
    <row r="21" spans="2:22" ht="13.5" thickBot="1">
      <c r="B21" s="242">
        <f>+B19+1</f>
        <v>7</v>
      </c>
      <c r="C21" s="270"/>
      <c r="D21" s="249"/>
      <c r="E21" s="79" t="s">
        <v>44</v>
      </c>
      <c r="F21" s="88"/>
      <c r="G21" s="265">
        <f>SUM(G17:G19)</f>
        <v>62124372.780000001</v>
      </c>
      <c r="H21" s="269"/>
      <c r="I21" s="108"/>
    </row>
    <row r="22" spans="2:22" ht="13.5" thickBot="1">
      <c r="B22" s="271"/>
      <c r="C22" s="270"/>
      <c r="D22" s="272"/>
      <c r="E22" s="83"/>
      <c r="F22" s="113"/>
      <c r="G22" s="273"/>
      <c r="H22" s="113"/>
      <c r="I22" s="127"/>
    </row>
    <row r="23" spans="2:22">
      <c r="B23" s="74" t="s">
        <v>46</v>
      </c>
      <c r="E23" s="73" t="s">
        <v>258</v>
      </c>
    </row>
    <row r="26" spans="2:22">
      <c r="B26" s="1100" t="s">
        <v>293</v>
      </c>
      <c r="C26" s="1100"/>
      <c r="D26" s="1100"/>
      <c r="E26" s="1100"/>
      <c r="F26" s="1100"/>
      <c r="G26" s="1100"/>
      <c r="H26" s="1100"/>
      <c r="I26" s="1100"/>
      <c r="J26" s="285"/>
      <c r="K26" s="282"/>
      <c r="L26" s="282"/>
      <c r="O26" s="1100"/>
      <c r="P26" s="1100"/>
      <c r="Q26" s="1100"/>
      <c r="R26" s="1100"/>
      <c r="S26" s="1100"/>
      <c r="T26" s="1100"/>
      <c r="U26" s="1100"/>
      <c r="V26" s="1100"/>
    </row>
    <row r="27" spans="2:22" ht="13.5" thickBot="1"/>
    <row r="28" spans="2:22" ht="30" customHeight="1" thickBot="1">
      <c r="B28" s="405" t="s">
        <v>21</v>
      </c>
      <c r="C28" s="406"/>
      <c r="D28" s="407"/>
      <c r="E28" s="407" t="s">
        <v>15</v>
      </c>
      <c r="F28" s="408"/>
      <c r="G28" s="408"/>
      <c r="H28" s="409" t="s">
        <v>101</v>
      </c>
      <c r="I28" s="410" t="s">
        <v>7</v>
      </c>
      <c r="J28" s="286"/>
    </row>
    <row r="29" spans="2:22" ht="9" customHeight="1" thickBot="1">
      <c r="B29" s="288"/>
      <c r="C29" s="227"/>
      <c r="D29" s="226"/>
      <c r="E29" s="226"/>
      <c r="F29" s="268"/>
      <c r="G29" s="268"/>
      <c r="H29" s="224"/>
      <c r="I29" s="289"/>
      <c r="J29" s="286"/>
    </row>
    <row r="30" spans="2:22">
      <c r="B30" s="108">
        <v>1</v>
      </c>
      <c r="C30" s="274"/>
      <c r="D30" s="81"/>
      <c r="E30" s="79" t="s">
        <v>10</v>
      </c>
      <c r="F30" s="79"/>
      <c r="G30" s="79"/>
      <c r="H30" s="88"/>
      <c r="I30" s="91">
        <f>Inputs!C431</f>
        <v>2127791.7532438845</v>
      </c>
      <c r="J30" s="286"/>
    </row>
    <row r="31" spans="2:22">
      <c r="B31" s="108"/>
      <c r="C31" s="275"/>
      <c r="D31" s="81"/>
      <c r="E31" s="79"/>
      <c r="F31" s="79"/>
      <c r="G31" s="79"/>
      <c r="H31" s="88"/>
      <c r="I31" s="247"/>
      <c r="J31" s="286"/>
    </row>
    <row r="32" spans="2:22">
      <c r="B32" s="108">
        <v>2</v>
      </c>
      <c r="C32" s="275"/>
      <c r="D32" s="81"/>
      <c r="E32" s="79" t="s">
        <v>121</v>
      </c>
      <c r="F32" s="79"/>
      <c r="G32" s="79"/>
      <c r="H32" s="88"/>
      <c r="I32" s="91">
        <f>Inputs!C427+Inputs!C428+Inputs!C429</f>
        <v>2324870.8199999998</v>
      </c>
      <c r="J32" s="287" t="s">
        <v>7</v>
      </c>
      <c r="M32" s="276"/>
      <c r="N32" s="239"/>
    </row>
    <row r="33" spans="1:13">
      <c r="B33" s="108"/>
      <c r="C33" s="275"/>
      <c r="D33" s="81"/>
      <c r="E33" s="79"/>
      <c r="F33" s="79"/>
      <c r="G33" s="79"/>
      <c r="H33" s="88"/>
      <c r="I33" s="91"/>
      <c r="J33" s="286"/>
      <c r="M33" s="277"/>
    </row>
    <row r="34" spans="1:13">
      <c r="B34" s="108">
        <v>3</v>
      </c>
      <c r="C34" s="275"/>
      <c r="D34" s="81"/>
      <c r="E34" s="79" t="s">
        <v>124</v>
      </c>
      <c r="F34" s="79"/>
      <c r="G34" s="79"/>
      <c r="H34" s="88"/>
      <c r="I34" s="91">
        <f>+I30-I32</f>
        <v>-197079.06675611529</v>
      </c>
      <c r="J34" s="287" t="s">
        <v>46</v>
      </c>
      <c r="K34" s="278"/>
    </row>
    <row r="35" spans="1:13" ht="13.5" thickBot="1">
      <c r="B35" s="279"/>
      <c r="C35" s="280"/>
      <c r="D35" s="82"/>
      <c r="E35" s="83"/>
      <c r="F35" s="83"/>
      <c r="G35" s="83"/>
      <c r="H35" s="113"/>
      <c r="I35" s="281"/>
      <c r="J35" s="286"/>
    </row>
    <row r="36" spans="1:13">
      <c r="B36" s="650" t="s">
        <v>46</v>
      </c>
      <c r="E36" s="73" t="s">
        <v>259</v>
      </c>
    </row>
    <row r="38" spans="1:13" ht="22.15" customHeight="1">
      <c r="A38" s="1101" t="s">
        <v>7</v>
      </c>
      <c r="B38" s="1101"/>
      <c r="C38" s="1101"/>
      <c r="D38" s="1101"/>
      <c r="E38" s="1101"/>
      <c r="F38" s="1101"/>
      <c r="G38" s="1101"/>
      <c r="H38" s="1101"/>
      <c r="I38" s="1101"/>
    </row>
    <row r="39" spans="1:13">
      <c r="E39" s="73" t="s">
        <v>7</v>
      </c>
    </row>
    <row r="45" spans="1:13">
      <c r="E45" s="73" t="s">
        <v>7</v>
      </c>
    </row>
    <row r="50" spans="17:17">
      <c r="Q50" s="73" t="s">
        <v>7</v>
      </c>
    </row>
  </sheetData>
  <mergeCells count="10">
    <mergeCell ref="O26:V26"/>
    <mergeCell ref="B2:I2"/>
    <mergeCell ref="A38:I38"/>
    <mergeCell ref="B3:I3"/>
    <mergeCell ref="B4:I4"/>
    <mergeCell ref="B5:I5"/>
    <mergeCell ref="B6:I6"/>
    <mergeCell ref="B8:I8"/>
    <mergeCell ref="B26:I26"/>
    <mergeCell ref="B7:I7"/>
  </mergeCells>
  <phoneticPr fontId="0" type="noConversion"/>
  <printOptions horizontalCentered="1"/>
  <pageMargins left="0.7" right="0.7" top="0.75" bottom="0.75" header="0.3" footer="0.3"/>
  <pageSetup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7">
    <pageSetUpPr autoPageBreaks="0" fitToPage="1"/>
  </sheetPr>
  <dimension ref="B1:Q47"/>
  <sheetViews>
    <sheetView zoomScaleNormal="100" workbookViewId="0">
      <pane ySplit="6" topLeftCell="A7" activePane="bottomLeft" state="frozen"/>
      <selection activeCell="N33" sqref="N33"/>
      <selection pane="bottomLeft" activeCell="D17" sqref="D17"/>
    </sheetView>
  </sheetViews>
  <sheetFormatPr defaultColWidth="8.7265625" defaultRowHeight="13"/>
  <cols>
    <col min="1" max="1" width="4.7265625" style="5" customWidth="1"/>
    <col min="2" max="2" width="9.7265625" style="6" customWidth="1"/>
    <col min="3" max="3" width="28.26953125" style="6" bestFit="1" customWidth="1"/>
    <col min="4" max="4" width="16.7265625" style="5" customWidth="1"/>
    <col min="5" max="5" width="15.7265625" style="5" customWidth="1"/>
    <col min="6" max="6" width="11.7265625" style="5" customWidth="1"/>
    <col min="7" max="7" width="4.7265625" style="5" customWidth="1"/>
    <col min="8" max="8" width="8.7265625" style="5"/>
    <col min="9" max="9" width="15.54296875" style="5" customWidth="1"/>
    <col min="10" max="10" width="8.7265625" style="5"/>
    <col min="11" max="11" width="17.453125" style="5" customWidth="1"/>
    <col min="12" max="13" width="8.7265625" style="5"/>
    <col min="14" max="14" width="18.26953125" style="5" customWidth="1"/>
    <col min="15" max="15" width="16.26953125" style="5" customWidth="1"/>
    <col min="16" max="16384" width="8.7265625" style="5"/>
  </cols>
  <sheetData>
    <row r="1" spans="2:17" s="73" customFormat="1">
      <c r="B1" s="21"/>
      <c r="C1" s="21"/>
      <c r="D1" s="21"/>
      <c r="E1" s="21"/>
      <c r="F1" s="21"/>
      <c r="G1" s="21"/>
      <c r="H1" s="21"/>
    </row>
    <row r="2" spans="2:17" s="73" customFormat="1">
      <c r="B2" s="1078" t="s">
        <v>56</v>
      </c>
      <c r="C2" s="1078"/>
      <c r="D2" s="1078"/>
      <c r="E2" s="1078"/>
      <c r="F2" s="107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</row>
    <row r="3" spans="2:17" s="73" customFormat="1">
      <c r="B3" s="1078" t="s">
        <v>64</v>
      </c>
      <c r="C3" s="1078"/>
      <c r="D3" s="1078"/>
      <c r="E3" s="1078"/>
      <c r="F3" s="107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</row>
    <row r="4" spans="2:17" s="73" customFormat="1">
      <c r="B4" s="1079" t="s">
        <v>274</v>
      </c>
      <c r="C4" s="1079"/>
      <c r="D4" s="1079"/>
      <c r="E4" s="1079"/>
      <c r="F4" s="107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</row>
    <row r="5" spans="2:17" s="8" customFormat="1" ht="13.15" customHeight="1">
      <c r="B5" s="47"/>
      <c r="C5" s="520" t="s">
        <v>3196</v>
      </c>
      <c r="D5" s="1104" t="str">
        <f>Inputs!B436</f>
        <v>Calendar Year 2024</v>
      </c>
      <c r="E5" s="1104"/>
      <c r="F5" s="1104"/>
      <c r="G5" s="9"/>
      <c r="H5" s="9"/>
      <c r="I5" s="9"/>
    </row>
    <row r="6" spans="2:17" s="8" customFormat="1" ht="13.15" customHeight="1">
      <c r="B6" s="47"/>
      <c r="C6" s="520"/>
      <c r="D6" s="522"/>
      <c r="E6" s="522"/>
      <c r="F6" s="522"/>
      <c r="G6" s="9"/>
      <c r="H6" s="9"/>
      <c r="I6" s="9"/>
    </row>
    <row r="7" spans="2:17" s="8" customFormat="1" ht="13.15" customHeight="1">
      <c r="B7" s="47"/>
      <c r="C7" s="10"/>
      <c r="D7" s="10"/>
      <c r="E7" s="10"/>
      <c r="F7" s="5"/>
      <c r="G7" s="9"/>
      <c r="H7" s="9"/>
      <c r="I7" s="9"/>
    </row>
    <row r="8" spans="2:17" s="8" customFormat="1" ht="13.15" customHeight="1" thickBot="1">
      <c r="B8" s="47"/>
      <c r="C8" s="10"/>
      <c r="D8" s="10"/>
      <c r="E8" s="10"/>
      <c r="F8" s="9"/>
      <c r="G8" s="9"/>
      <c r="H8" s="9"/>
      <c r="I8" s="9"/>
    </row>
    <row r="9" spans="2:17" s="7" customFormat="1" ht="33" customHeight="1" thickBot="1">
      <c r="B9" s="419" t="s">
        <v>21</v>
      </c>
      <c r="C9" s="420" t="s">
        <v>50</v>
      </c>
      <c r="D9" s="420" t="s">
        <v>39</v>
      </c>
      <c r="E9" s="421" t="s">
        <v>276</v>
      </c>
      <c r="F9" s="421" t="s">
        <v>275</v>
      </c>
      <c r="G9" s="13"/>
      <c r="H9" s="13"/>
      <c r="I9" s="13"/>
    </row>
    <row r="10" spans="2:17" s="7" customFormat="1" ht="7.5" customHeight="1">
      <c r="B10" s="422"/>
      <c r="C10" s="423"/>
      <c r="D10" s="423"/>
      <c r="E10" s="424"/>
      <c r="F10" s="424"/>
      <c r="G10" s="13"/>
      <c r="H10" s="13"/>
      <c r="I10" s="13"/>
    </row>
    <row r="11" spans="2:17">
      <c r="B11" s="96">
        <v>1</v>
      </c>
      <c r="C11" s="427" t="s">
        <v>51</v>
      </c>
      <c r="D11" s="415">
        <f>Inputs!C437</f>
        <v>275395716.91999996</v>
      </c>
      <c r="E11" s="416">
        <f>D11/$D$25</f>
        <v>0.42459688655401806</v>
      </c>
      <c r="F11" s="417">
        <f>ROUND(D11/$D$15,4)</f>
        <v>0.4405</v>
      </c>
      <c r="G11" s="12"/>
      <c r="H11" s="12"/>
      <c r="I11" s="50"/>
    </row>
    <row r="12" spans="2:17">
      <c r="B12" s="96"/>
      <c r="C12" s="427" t="s">
        <v>7</v>
      </c>
      <c r="D12" s="415" t="s">
        <v>7</v>
      </c>
      <c r="E12" s="416" t="s">
        <v>7</v>
      </c>
      <c r="F12" s="417"/>
      <c r="G12" s="12"/>
      <c r="H12" s="12"/>
      <c r="I12" s="50"/>
    </row>
    <row r="13" spans="2:17">
      <c r="B13" s="96">
        <v>2</v>
      </c>
      <c r="C13" s="427" t="s">
        <v>49</v>
      </c>
      <c r="D13" s="415">
        <f>+D15-D11</f>
        <v>349771945.91000009</v>
      </c>
      <c r="E13" s="416">
        <f>D13/$D$25</f>
        <v>0.53926793378732141</v>
      </c>
      <c r="F13" s="417">
        <f>ROUND(D13/$D$15,4)</f>
        <v>0.5595</v>
      </c>
      <c r="G13" s="12"/>
      <c r="H13" s="12"/>
      <c r="I13" s="12"/>
    </row>
    <row r="14" spans="2:17">
      <c r="B14" s="96"/>
      <c r="C14" s="427"/>
      <c r="D14" s="415" t="s">
        <v>7</v>
      </c>
      <c r="E14" s="416" t="s">
        <v>7</v>
      </c>
      <c r="F14" s="418"/>
      <c r="G14" s="12"/>
      <c r="H14" s="12"/>
      <c r="I14" s="12"/>
    </row>
    <row r="15" spans="2:17">
      <c r="B15" s="96">
        <v>3</v>
      </c>
      <c r="C15" s="427" t="s">
        <v>52</v>
      </c>
      <c r="D15" s="415">
        <f>Inputs!C438</f>
        <v>625167662.83000004</v>
      </c>
      <c r="E15" s="416">
        <f>D15/$D$25</f>
        <v>0.96386482034133947</v>
      </c>
      <c r="F15" s="417">
        <f>ROUND(D15/$D$15,4)</f>
        <v>1</v>
      </c>
      <c r="G15" s="12"/>
      <c r="H15" s="12"/>
      <c r="I15" s="12"/>
    </row>
    <row r="16" spans="2:17">
      <c r="B16" s="96"/>
      <c r="C16" s="427"/>
      <c r="D16" s="415" t="s">
        <v>7</v>
      </c>
      <c r="E16" s="416" t="s">
        <v>7</v>
      </c>
      <c r="F16" s="418"/>
      <c r="G16" s="12"/>
      <c r="H16" s="12"/>
      <c r="I16" s="12"/>
    </row>
    <row r="17" spans="2:12">
      <c r="B17" s="96">
        <v>4</v>
      </c>
      <c r="C17" s="428" t="s">
        <v>16</v>
      </c>
      <c r="D17" s="415">
        <f>Inputs!C439</f>
        <v>4620882.12</v>
      </c>
      <c r="E17" s="416">
        <f>D17/$D$25</f>
        <v>7.1243379643957131E-3</v>
      </c>
      <c r="F17" s="418"/>
      <c r="G17" s="12"/>
      <c r="H17" s="12"/>
      <c r="I17" s="12"/>
    </row>
    <row r="18" spans="2:12">
      <c r="B18" s="96"/>
      <c r="C18" s="427"/>
      <c r="D18" s="415" t="s">
        <v>7</v>
      </c>
      <c r="E18" s="416" t="s">
        <v>7</v>
      </c>
      <c r="F18" s="365"/>
      <c r="G18" s="12"/>
      <c r="H18" s="12"/>
      <c r="I18" s="12"/>
    </row>
    <row r="19" spans="2:12">
      <c r="B19" s="96">
        <v>5</v>
      </c>
      <c r="C19" s="428" t="s">
        <v>17</v>
      </c>
      <c r="D19" s="415">
        <f>Inputs!C440</f>
        <v>0</v>
      </c>
      <c r="E19" s="416">
        <f>D19/$D$25</f>
        <v>0</v>
      </c>
      <c r="F19" s="365"/>
      <c r="G19" s="12"/>
      <c r="H19" s="14"/>
      <c r="I19" s="12"/>
    </row>
    <row r="20" spans="2:12">
      <c r="B20" s="96"/>
      <c r="C20" s="427"/>
      <c r="D20" s="415" t="s">
        <v>7</v>
      </c>
      <c r="E20" s="416" t="s">
        <v>7</v>
      </c>
      <c r="F20" s="365"/>
      <c r="G20" s="12"/>
      <c r="H20" s="12"/>
      <c r="I20" s="12"/>
      <c r="K20" s="51"/>
      <c r="L20" s="52"/>
    </row>
    <row r="21" spans="2:12">
      <c r="B21" s="96">
        <v>6</v>
      </c>
      <c r="C21" s="428" t="s">
        <v>53</v>
      </c>
      <c r="D21" s="415">
        <f>Inputs!C441</f>
        <v>18823471.190000009</v>
      </c>
      <c r="E21" s="416">
        <f>D21/$D$25</f>
        <v>2.9021465369176311E-2</v>
      </c>
      <c r="F21" s="365"/>
      <c r="G21" s="12"/>
      <c r="H21" s="12"/>
      <c r="I21" s="12"/>
    </row>
    <row r="22" spans="2:12">
      <c r="B22" s="96"/>
      <c r="C22" s="427"/>
      <c r="D22" s="415" t="s">
        <v>7</v>
      </c>
      <c r="E22" s="416" t="s">
        <v>7</v>
      </c>
      <c r="F22" s="365"/>
      <c r="G22" s="12"/>
      <c r="H22" s="12"/>
      <c r="I22" s="12"/>
    </row>
    <row r="23" spans="2:12">
      <c r="B23" s="96">
        <v>7</v>
      </c>
      <c r="C23" s="427" t="s">
        <v>54</v>
      </c>
      <c r="D23" s="415">
        <f>Inputs!C442</f>
        <v>-6890.570000000007</v>
      </c>
      <c r="E23" s="416">
        <f>D23/$D$25</f>
        <v>-1.0623674911518023E-5</v>
      </c>
      <c r="F23" s="365"/>
      <c r="G23" s="12"/>
      <c r="H23" s="12"/>
      <c r="I23" s="12"/>
    </row>
    <row r="24" spans="2:12">
      <c r="B24" s="96"/>
      <c r="C24" s="427"/>
      <c r="D24" s="415" t="s">
        <v>7</v>
      </c>
      <c r="E24" s="416" t="s">
        <v>7</v>
      </c>
      <c r="F24" s="365"/>
      <c r="G24" s="12"/>
      <c r="H24" s="12"/>
      <c r="I24" s="12"/>
    </row>
    <row r="25" spans="2:12">
      <c r="B25" s="96">
        <v>8</v>
      </c>
      <c r="C25" s="427" t="s">
        <v>55</v>
      </c>
      <c r="D25" s="415">
        <f>SUM(D15:D23)</f>
        <v>648605125.57000005</v>
      </c>
      <c r="E25" s="416"/>
      <c r="F25" s="365"/>
      <c r="G25" s="12"/>
      <c r="H25" s="12"/>
      <c r="I25" s="12"/>
    </row>
    <row r="26" spans="2:12" ht="4.5" customHeight="1" thickBot="1">
      <c r="B26" s="132"/>
      <c r="C26" s="376"/>
      <c r="D26" s="376"/>
      <c r="E26" s="379"/>
      <c r="F26" s="379"/>
      <c r="G26" s="12"/>
      <c r="H26" s="12"/>
      <c r="I26" s="12"/>
    </row>
    <row r="27" spans="2:12">
      <c r="B27" s="48"/>
      <c r="C27" s="425"/>
      <c r="D27" s="425"/>
      <c r="E27" s="426"/>
      <c r="F27" s="426"/>
      <c r="G27" s="12"/>
      <c r="H27" s="12"/>
      <c r="I27" s="12"/>
    </row>
    <row r="28" spans="2:12">
      <c r="B28" s="48"/>
      <c r="C28" s="425"/>
      <c r="D28" s="425"/>
      <c r="E28" s="426"/>
      <c r="F28" s="426"/>
      <c r="G28" s="12"/>
      <c r="H28" s="12"/>
      <c r="I28" s="12"/>
    </row>
    <row r="29" spans="2:12">
      <c r="B29" s="48"/>
      <c r="C29" s="425"/>
      <c r="D29" s="425"/>
      <c r="E29" s="426"/>
      <c r="F29" s="426"/>
      <c r="G29" s="12"/>
      <c r="H29" s="12"/>
      <c r="I29" s="12"/>
    </row>
    <row r="30" spans="2:12">
      <c r="B30" s="48"/>
      <c r="C30" s="11"/>
      <c r="D30" s="11"/>
      <c r="E30" s="12"/>
      <c r="F30" s="12"/>
    </row>
    <row r="31" spans="2:12">
      <c r="B31" s="1"/>
      <c r="D31" s="6"/>
    </row>
    <row r="32" spans="2:12">
      <c r="B32" s="1"/>
      <c r="D32" s="6"/>
    </row>
    <row r="33" spans="2:15">
      <c r="B33" s="48" t="s">
        <v>7</v>
      </c>
      <c r="D33" s="6"/>
    </row>
    <row r="34" spans="2:15">
      <c r="B34" s="1"/>
      <c r="D34" s="6"/>
    </row>
    <row r="35" spans="2:15">
      <c r="B35" s="48" t="s">
        <v>7</v>
      </c>
      <c r="D35" s="6"/>
    </row>
    <row r="36" spans="2:15">
      <c r="B36" s="1"/>
      <c r="D36" s="6"/>
      <c r="N36" s="63"/>
      <c r="O36" s="63"/>
    </row>
    <row r="37" spans="2:15">
      <c r="B37" s="1"/>
      <c r="D37" s="6"/>
      <c r="N37" s="63"/>
      <c r="O37" s="63"/>
    </row>
    <row r="38" spans="2:15">
      <c r="B38" s="1"/>
      <c r="D38" s="6"/>
      <c r="N38" s="64"/>
      <c r="O38" s="62"/>
    </row>
    <row r="39" spans="2:15">
      <c r="B39" s="40"/>
      <c r="N39" s="64"/>
      <c r="O39" s="62"/>
    </row>
    <row r="40" spans="2:15">
      <c r="B40" s="40"/>
      <c r="N40" s="64"/>
      <c r="O40" s="62"/>
    </row>
    <row r="41" spans="2:15">
      <c r="B41" s="40"/>
      <c r="N41" s="64"/>
      <c r="O41" s="62"/>
    </row>
    <row r="42" spans="2:15">
      <c r="B42" s="40"/>
      <c r="N42" s="64"/>
      <c r="O42" s="62"/>
    </row>
    <row r="43" spans="2:15">
      <c r="B43" s="40"/>
      <c r="N43" s="64"/>
      <c r="O43" s="62"/>
    </row>
    <row r="44" spans="2:15">
      <c r="B44" s="40"/>
    </row>
    <row r="45" spans="2:15">
      <c r="B45" s="40"/>
    </row>
    <row r="46" spans="2:15">
      <c r="B46" s="40"/>
    </row>
    <row r="47" spans="2:15">
      <c r="B47" s="40"/>
    </row>
  </sheetData>
  <mergeCells count="4">
    <mergeCell ref="B2:F2"/>
    <mergeCell ref="B3:F3"/>
    <mergeCell ref="B4:F4"/>
    <mergeCell ref="D5:F5"/>
  </mergeCells>
  <printOptions horizontalCentered="1"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8">
    <pageSetUpPr autoPageBreaks="0" fitToPage="1"/>
  </sheetPr>
  <dimension ref="B1:U57"/>
  <sheetViews>
    <sheetView showGridLines="0" zoomScaleNormal="100" workbookViewId="0">
      <pane xSplit="2" ySplit="5" topLeftCell="C6" activePane="bottomRight" state="frozen"/>
      <selection activeCell="N33" sqref="N33"/>
      <selection pane="topRight" activeCell="N33" sqref="N33"/>
      <selection pane="bottomLeft" activeCell="N33" sqref="N33"/>
      <selection pane="bottomRight" activeCell="C22" sqref="C22"/>
    </sheetView>
  </sheetViews>
  <sheetFormatPr defaultColWidth="8.7265625" defaultRowHeight="13"/>
  <cols>
    <col min="1" max="1" width="2.54296875" style="299" customWidth="1"/>
    <col min="2" max="2" width="17.26953125" style="299" bestFit="1" customWidth="1"/>
    <col min="3" max="3" width="21.7265625" style="299" customWidth="1"/>
    <col min="4" max="4" width="21.54296875" style="299" customWidth="1"/>
    <col min="5" max="5" width="24.7265625" style="299" customWidth="1"/>
    <col min="6" max="7" width="23.7265625" style="299" customWidth="1"/>
    <col min="8" max="8" width="26.54296875" style="299" customWidth="1"/>
    <col min="9" max="9" width="20.54296875" style="299" customWidth="1"/>
    <col min="10" max="10" width="26.7265625" style="299" customWidth="1"/>
    <col min="11" max="14" width="13.26953125" style="299" customWidth="1"/>
    <col min="15" max="15" width="13.7265625" style="299" customWidth="1"/>
    <col min="16" max="16" width="14.7265625" style="299" customWidth="1"/>
    <col min="17" max="19" width="13.26953125" style="299" customWidth="1"/>
    <col min="20" max="16384" width="8.7265625" style="299"/>
  </cols>
  <sheetData>
    <row r="1" spans="2:19" s="73" customFormat="1">
      <c r="B1" s="21"/>
      <c r="C1" s="21"/>
      <c r="D1" s="21"/>
      <c r="E1" s="21"/>
      <c r="F1" s="21"/>
      <c r="G1" s="21"/>
      <c r="H1" s="21"/>
    </row>
    <row r="2" spans="2:19" s="73" customFormat="1">
      <c r="B2" s="1078" t="s">
        <v>56</v>
      </c>
      <c r="C2" s="1078"/>
      <c r="D2" s="1078"/>
      <c r="E2" s="1078"/>
      <c r="F2" s="107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</row>
    <row r="3" spans="2:19" s="73" customFormat="1">
      <c r="B3" s="1078" t="s">
        <v>64</v>
      </c>
      <c r="C3" s="1078"/>
      <c r="D3" s="1078"/>
      <c r="E3" s="1078"/>
      <c r="F3" s="107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</row>
    <row r="4" spans="2:19" s="73" customFormat="1">
      <c r="B4" s="1079" t="s">
        <v>3179</v>
      </c>
      <c r="C4" s="1079"/>
      <c r="D4" s="1079"/>
      <c r="E4" s="1079"/>
      <c r="F4" s="107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</row>
    <row r="5" spans="2:19" s="73" customFormat="1">
      <c r="B5" s="521"/>
      <c r="C5" s="521"/>
      <c r="D5" s="521"/>
      <c r="E5" s="521"/>
      <c r="F5" s="521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</row>
    <row r="6" spans="2:19" s="73" customFormat="1">
      <c r="B6" s="479"/>
      <c r="C6" s="479"/>
      <c r="D6" s="479"/>
      <c r="E6" s="479"/>
      <c r="F6" s="47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</row>
    <row r="7" spans="2:19" s="73" customFormat="1" ht="13.5" thickBot="1">
      <c r="B7" s="479"/>
      <c r="C7" s="479"/>
      <c r="D7" s="479"/>
      <c r="E7" s="479"/>
      <c r="F7" s="47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</row>
    <row r="8" spans="2:19" ht="13.5" thickBot="1">
      <c r="B8" s="1109" t="s">
        <v>51</v>
      </c>
      <c r="C8" s="1110"/>
      <c r="D8" s="1110"/>
      <c r="E8" s="1110"/>
      <c r="F8" s="1111"/>
      <c r="G8" s="296"/>
      <c r="H8" s="296"/>
      <c r="I8" s="296"/>
      <c r="J8" s="296"/>
      <c r="K8" s="296"/>
      <c r="L8" s="296"/>
      <c r="M8" s="297"/>
      <c r="N8" s="298"/>
      <c r="O8" s="298"/>
      <c r="P8" s="298"/>
      <c r="Q8" s="298"/>
      <c r="R8" s="298"/>
      <c r="S8" s="298"/>
    </row>
    <row r="9" spans="2:19" ht="84" customHeight="1">
      <c r="B9" s="300" t="s">
        <v>177</v>
      </c>
      <c r="C9" s="301" t="s">
        <v>55</v>
      </c>
      <c r="D9" s="302" t="s">
        <v>277</v>
      </c>
      <c r="E9" s="303" t="s">
        <v>278</v>
      </c>
      <c r="F9" s="304" t="s">
        <v>279</v>
      </c>
      <c r="G9" s="305"/>
      <c r="H9" s="305"/>
      <c r="I9" s="305"/>
      <c r="J9" s="305"/>
      <c r="K9" s="305"/>
      <c r="L9" s="305"/>
      <c r="M9" s="306"/>
      <c r="N9" s="306"/>
      <c r="O9" s="305"/>
      <c r="P9" s="305"/>
      <c r="Q9" s="298"/>
      <c r="R9" s="298"/>
      <c r="S9" s="298"/>
    </row>
    <row r="10" spans="2:19" ht="27.75" customHeight="1">
      <c r="B10" s="328" t="s">
        <v>33</v>
      </c>
      <c r="C10" s="329" t="s">
        <v>178</v>
      </c>
      <c r="D10" s="329" t="s">
        <v>179</v>
      </c>
      <c r="E10" s="329" t="s">
        <v>180</v>
      </c>
      <c r="F10" s="401" t="s">
        <v>284</v>
      </c>
      <c r="G10" s="330"/>
      <c r="H10" s="330"/>
      <c r="I10" s="330"/>
      <c r="J10" s="330"/>
      <c r="K10" s="330"/>
      <c r="L10" s="330"/>
      <c r="M10" s="330"/>
      <c r="N10" s="330"/>
      <c r="O10" s="330"/>
      <c r="P10" s="330"/>
      <c r="Q10" s="298"/>
      <c r="R10" s="298"/>
      <c r="S10" s="298"/>
    </row>
    <row r="11" spans="2:19" ht="18" customHeight="1">
      <c r="B11" s="512" t="s">
        <v>3387</v>
      </c>
      <c r="C11" s="515">
        <v>21897016</v>
      </c>
      <c r="D11" s="516">
        <v>-117.87</v>
      </c>
      <c r="E11" s="331">
        <v>676426.01</v>
      </c>
      <c r="F11" s="517">
        <v>21220707.859999999</v>
      </c>
      <c r="G11" s="307"/>
      <c r="H11" s="337"/>
      <c r="I11" s="307"/>
      <c r="J11" s="307"/>
      <c r="K11" s="307"/>
      <c r="L11" s="307"/>
      <c r="M11" s="308"/>
      <c r="N11" s="308"/>
      <c r="O11" s="307"/>
      <c r="P11" s="307"/>
      <c r="Q11" s="298"/>
      <c r="R11" s="298"/>
      <c r="S11" s="298"/>
    </row>
    <row r="12" spans="2:19" ht="18" customHeight="1">
      <c r="B12" s="512" t="s">
        <v>3406</v>
      </c>
      <c r="C12" s="515">
        <v>17888343.039999999</v>
      </c>
      <c r="D12" s="516">
        <v>-56.98</v>
      </c>
      <c r="E12" s="331">
        <v>498457.88</v>
      </c>
      <c r="F12" s="517">
        <v>17389942.140000001</v>
      </c>
      <c r="G12" s="307"/>
      <c r="H12" s="307"/>
      <c r="I12" s="307"/>
      <c r="J12" s="307"/>
      <c r="K12" s="307"/>
      <c r="L12" s="307"/>
      <c r="M12" s="308"/>
      <c r="N12" s="308"/>
      <c r="O12" s="307"/>
      <c r="P12" s="307"/>
      <c r="Q12" s="298"/>
      <c r="R12" s="298"/>
      <c r="S12" s="298"/>
    </row>
    <row r="13" spans="2:19" ht="18" customHeight="1">
      <c r="B13" s="513" t="s">
        <v>3409</v>
      </c>
      <c r="C13" s="515">
        <v>17564854.079999998</v>
      </c>
      <c r="D13" s="516">
        <v>-26.31</v>
      </c>
      <c r="E13" s="331">
        <v>558997.92000000004</v>
      </c>
      <c r="F13" s="517">
        <v>17005882.469999995</v>
      </c>
      <c r="G13" s="307"/>
      <c r="H13" s="307"/>
      <c r="I13" s="307"/>
      <c r="J13" s="307"/>
      <c r="K13" s="307"/>
      <c r="L13" s="307"/>
      <c r="M13" s="308"/>
      <c r="N13" s="308"/>
      <c r="O13" s="307"/>
      <c r="P13" s="307"/>
      <c r="Q13" s="298"/>
      <c r="R13" s="298"/>
      <c r="S13" s="298"/>
    </row>
    <row r="14" spans="2:19" ht="18" customHeight="1">
      <c r="B14" s="513" t="s">
        <v>3431</v>
      </c>
      <c r="C14" s="515">
        <v>28167145.75</v>
      </c>
      <c r="D14" s="516">
        <v>557.98</v>
      </c>
      <c r="E14" s="331">
        <v>1611920.3</v>
      </c>
      <c r="F14" s="517">
        <v>26554667.469999999</v>
      </c>
      <c r="G14" s="307"/>
      <c r="H14" s="307"/>
      <c r="I14" s="307"/>
      <c r="J14" s="307"/>
      <c r="K14" s="307"/>
      <c r="L14" s="307"/>
      <c r="M14" s="308"/>
      <c r="N14" s="308"/>
      <c r="O14" s="307"/>
      <c r="P14" s="307"/>
      <c r="Q14" s="298"/>
      <c r="R14" s="298"/>
      <c r="S14" s="298"/>
    </row>
    <row r="15" spans="2:19" ht="18" customHeight="1">
      <c r="B15" s="513" t="s">
        <v>3443</v>
      </c>
      <c r="C15" s="515">
        <v>37262452.109999999</v>
      </c>
      <c r="D15" s="516">
        <v>39.46</v>
      </c>
      <c r="E15" s="331">
        <v>1827217.43</v>
      </c>
      <c r="F15" s="517">
        <v>35435195.219999999</v>
      </c>
      <c r="G15" s="307"/>
      <c r="H15" s="307"/>
      <c r="I15" s="307"/>
      <c r="J15" s="307"/>
      <c r="K15" s="307"/>
      <c r="L15" s="307"/>
      <c r="M15" s="308"/>
      <c r="N15" s="308"/>
      <c r="O15" s="307"/>
      <c r="P15" s="307"/>
      <c r="Q15" s="298"/>
      <c r="R15" s="298"/>
      <c r="S15" s="298"/>
    </row>
    <row r="16" spans="2:19" ht="18" customHeight="1">
      <c r="B16" s="513" t="s">
        <v>3450</v>
      </c>
      <c r="C16" s="515">
        <v>36362623.200000003</v>
      </c>
      <c r="D16" s="516">
        <v>-8.0399999999999991</v>
      </c>
      <c r="E16" s="331">
        <v>1706904.34</v>
      </c>
      <c r="F16" s="517">
        <v>34655726.899999999</v>
      </c>
      <c r="G16" s="307"/>
      <c r="H16" s="307"/>
      <c r="I16" s="307"/>
      <c r="J16" s="307"/>
      <c r="K16" s="307"/>
      <c r="L16" s="307"/>
      <c r="M16" s="308"/>
      <c r="N16" s="308"/>
      <c r="O16" s="307"/>
      <c r="P16" s="307"/>
      <c r="Q16" s="298"/>
      <c r="R16" s="298"/>
      <c r="S16" s="298"/>
    </row>
    <row r="17" spans="2:21" ht="18" customHeight="1">
      <c r="B17" s="513" t="s">
        <v>3471</v>
      </c>
      <c r="C17" s="515">
        <v>29721262.5</v>
      </c>
      <c r="D17" s="516">
        <v>-136.05000000000001</v>
      </c>
      <c r="E17" s="331">
        <v>405494.9</v>
      </c>
      <c r="F17" s="517">
        <v>29315903.650000002</v>
      </c>
      <c r="G17" s="307"/>
      <c r="H17" s="307"/>
      <c r="I17" s="307"/>
      <c r="J17" s="307"/>
      <c r="K17" s="307"/>
      <c r="L17" s="307"/>
      <c r="M17" s="308"/>
      <c r="N17" s="308"/>
      <c r="O17" s="307"/>
      <c r="P17" s="307"/>
      <c r="Q17" s="298"/>
      <c r="R17" s="298"/>
      <c r="S17" s="298"/>
    </row>
    <row r="18" spans="2:21" ht="18" customHeight="1">
      <c r="B18" s="513" t="s">
        <v>3611</v>
      </c>
      <c r="C18" s="515">
        <v>20672208.760000002</v>
      </c>
      <c r="D18" s="516">
        <v>43.02</v>
      </c>
      <c r="E18" s="331">
        <v>771125.23</v>
      </c>
      <c r="F18" s="517">
        <v>19901040.510000002</v>
      </c>
      <c r="G18" s="307"/>
      <c r="H18" s="73"/>
      <c r="I18" s="307"/>
      <c r="J18" s="307"/>
      <c r="K18" s="307"/>
      <c r="L18" s="307"/>
      <c r="M18" s="308"/>
      <c r="N18" s="308"/>
      <c r="O18" s="307"/>
      <c r="P18" s="307"/>
      <c r="Q18" s="298"/>
      <c r="R18" s="298"/>
      <c r="S18" s="298"/>
    </row>
    <row r="19" spans="2:21" ht="18" customHeight="1">
      <c r="B19" s="513" t="s">
        <v>3545</v>
      </c>
      <c r="C19" s="515">
        <v>18818078.600000001</v>
      </c>
      <c r="D19" s="516">
        <v>-18.899999999999999</v>
      </c>
      <c r="E19" s="331">
        <v>658380.99</v>
      </c>
      <c r="F19" s="517">
        <v>18159716.510000002</v>
      </c>
      <c r="G19" s="309"/>
      <c r="H19" s="73"/>
      <c r="I19" s="307"/>
      <c r="J19" s="307"/>
      <c r="K19" s="307"/>
      <c r="L19" s="307"/>
      <c r="M19" s="308"/>
      <c r="N19" s="308"/>
      <c r="O19" s="307"/>
      <c r="P19" s="307"/>
      <c r="Q19" s="298"/>
      <c r="R19" s="298"/>
      <c r="S19" s="298"/>
    </row>
    <row r="20" spans="2:21" ht="18" customHeight="1">
      <c r="B20" s="513" t="s">
        <v>3665</v>
      </c>
      <c r="C20" s="515">
        <v>19679692.300000001</v>
      </c>
      <c r="D20" s="516">
        <v>-16.91</v>
      </c>
      <c r="E20" s="331">
        <v>1126484.28</v>
      </c>
      <c r="F20" s="517">
        <v>18553224.93</v>
      </c>
      <c r="G20" s="307"/>
      <c r="H20" s="73"/>
      <c r="I20" s="307"/>
      <c r="J20" s="307"/>
      <c r="K20" s="307"/>
      <c r="L20" s="307"/>
      <c r="M20" s="308"/>
      <c r="N20" s="308"/>
      <c r="O20" s="307"/>
      <c r="P20" s="307"/>
      <c r="Q20" s="298"/>
      <c r="R20" s="298"/>
      <c r="S20" s="298"/>
    </row>
    <row r="21" spans="2:21" ht="18" customHeight="1">
      <c r="B21" s="514" t="s">
        <v>3703</v>
      </c>
      <c r="C21" s="515">
        <v>28878792.199999999</v>
      </c>
      <c r="D21" s="516">
        <v>-23.46</v>
      </c>
      <c r="E21" s="331">
        <v>1222567.1100000001</v>
      </c>
      <c r="F21" s="517">
        <v>27656248.550000001</v>
      </c>
      <c r="G21" s="307"/>
      <c r="H21" s="73"/>
      <c r="I21" s="307"/>
      <c r="J21" s="307"/>
      <c r="K21" s="307"/>
      <c r="L21" s="307"/>
      <c r="M21" s="308"/>
      <c r="N21" s="308"/>
      <c r="O21" s="307"/>
      <c r="P21" s="307"/>
      <c r="Q21" s="298"/>
      <c r="R21" s="298"/>
      <c r="S21" s="298"/>
    </row>
    <row r="22" spans="2:21" ht="18" customHeight="1">
      <c r="B22" s="514" t="str">
        <f>Inputs!C12</f>
        <v>August 2025</v>
      </c>
      <c r="C22" s="332">
        <f>Inputs!C447</f>
        <v>30106731.300000001</v>
      </c>
      <c r="D22" s="332">
        <f>Inputs!C460</f>
        <v>-9.6999999999999993</v>
      </c>
      <c r="E22" s="332">
        <f>Inputs!C462</f>
        <v>1073894.69</v>
      </c>
      <c r="F22" s="334">
        <f>C22-D22-E22</f>
        <v>29032846.309999999</v>
      </c>
      <c r="G22" s="307"/>
      <c r="H22" s="73"/>
      <c r="I22" s="307"/>
      <c r="J22" s="307"/>
      <c r="K22" s="307"/>
      <c r="L22" s="307"/>
      <c r="M22" s="308"/>
      <c r="N22" s="308"/>
      <c r="O22" s="307"/>
      <c r="P22" s="307"/>
      <c r="Q22" s="298"/>
      <c r="R22" s="298"/>
      <c r="S22" s="298"/>
    </row>
    <row r="23" spans="2:21" ht="24" customHeight="1" thickBot="1">
      <c r="B23" s="1106" t="s">
        <v>281</v>
      </c>
      <c r="C23" s="1107"/>
      <c r="D23" s="1107"/>
      <c r="E23" s="1108"/>
      <c r="F23" s="333">
        <f>AVERAGE(F11:F22)</f>
        <v>24573425.209999997</v>
      </c>
      <c r="G23" s="298"/>
      <c r="H23" s="73"/>
      <c r="I23" s="298"/>
      <c r="J23" s="298"/>
      <c r="K23" s="298"/>
      <c r="L23" s="298"/>
      <c r="M23" s="298"/>
      <c r="N23" s="298"/>
      <c r="O23" s="298"/>
      <c r="P23" s="298"/>
      <c r="Q23" s="298"/>
      <c r="R23" s="298"/>
      <c r="S23" s="298"/>
    </row>
    <row r="24" spans="2:21">
      <c r="B24" s="572"/>
      <c r="C24" s="572"/>
      <c r="D24" s="572"/>
      <c r="E24" s="572"/>
      <c r="F24" s="573"/>
      <c r="G24" s="298"/>
      <c r="H24" s="73"/>
      <c r="I24" s="298"/>
      <c r="J24" s="298"/>
      <c r="K24" s="298"/>
      <c r="L24" s="298"/>
      <c r="M24" s="298"/>
      <c r="N24" s="298"/>
      <c r="O24" s="298"/>
      <c r="P24" s="298"/>
      <c r="Q24" s="298"/>
      <c r="R24" s="298"/>
      <c r="S24" s="298"/>
    </row>
    <row r="25" spans="2:21" ht="13.5" thickBot="1">
      <c r="B25" s="310"/>
      <c r="C25" s="311"/>
      <c r="D25" s="311"/>
      <c r="E25" s="311"/>
      <c r="F25" s="298"/>
      <c r="G25" s="298"/>
      <c r="H25" s="298"/>
      <c r="I25" s="298"/>
      <c r="J25" s="298"/>
      <c r="K25" s="298"/>
      <c r="L25" s="298"/>
      <c r="M25" s="298"/>
      <c r="N25" s="298"/>
      <c r="O25" s="298"/>
      <c r="P25" s="298"/>
      <c r="Q25" s="298"/>
      <c r="R25" s="298"/>
      <c r="S25" s="298"/>
      <c r="T25" s="298"/>
      <c r="U25" s="298"/>
    </row>
    <row r="26" spans="2:21" ht="26.65" customHeight="1">
      <c r="B26" s="1112" t="s">
        <v>183</v>
      </c>
      <c r="C26" s="1113"/>
      <c r="D26" s="1113"/>
      <c r="E26" s="1113"/>
      <c r="F26" s="1113"/>
      <c r="G26" s="1113"/>
      <c r="H26" s="1114"/>
      <c r="I26" s="313"/>
      <c r="J26" s="313"/>
      <c r="K26" s="313"/>
      <c r="L26" s="313"/>
      <c r="M26" s="313"/>
      <c r="N26" s="313"/>
      <c r="O26" s="313"/>
      <c r="P26" s="313"/>
      <c r="Q26" s="313"/>
    </row>
    <row r="27" spans="2:21" ht="95.65" customHeight="1">
      <c r="B27" s="314" t="s">
        <v>177</v>
      </c>
      <c r="C27" s="315" t="s">
        <v>55</v>
      </c>
      <c r="D27" s="315" t="s">
        <v>184</v>
      </c>
      <c r="E27" s="315" t="s">
        <v>185</v>
      </c>
      <c r="F27" s="316" t="s">
        <v>277</v>
      </c>
      <c r="G27" s="317" t="s">
        <v>278</v>
      </c>
      <c r="H27" s="318" t="s">
        <v>280</v>
      </c>
      <c r="I27" s="306"/>
      <c r="J27" s="306"/>
      <c r="K27" s="306"/>
      <c r="L27" s="306"/>
      <c r="M27" s="306"/>
      <c r="N27" s="306"/>
      <c r="O27" s="306"/>
      <c r="P27" s="306"/>
    </row>
    <row r="28" spans="2:21" ht="26.65" customHeight="1">
      <c r="B28" s="328" t="s">
        <v>33</v>
      </c>
      <c r="C28" s="329" t="s">
        <v>178</v>
      </c>
      <c r="D28" s="329" t="s">
        <v>179</v>
      </c>
      <c r="E28" s="329" t="s">
        <v>180</v>
      </c>
      <c r="F28" s="329" t="s">
        <v>181</v>
      </c>
      <c r="G28" s="329" t="s">
        <v>182</v>
      </c>
      <c r="H28" s="401" t="s">
        <v>285</v>
      </c>
      <c r="I28" s="330"/>
      <c r="J28" s="330"/>
      <c r="K28" s="330"/>
      <c r="L28" s="330"/>
      <c r="M28" s="330"/>
      <c r="N28" s="330"/>
      <c r="O28" s="330"/>
      <c r="P28" s="330"/>
    </row>
    <row r="29" spans="2:21" ht="18" customHeight="1">
      <c r="B29" s="512" t="s">
        <v>3387</v>
      </c>
      <c r="C29" s="518">
        <v>31356773.350000001</v>
      </c>
      <c r="D29" s="519">
        <v>7639529.4086000007</v>
      </c>
      <c r="E29" s="516">
        <v>4024499.4128</v>
      </c>
      <c r="F29" s="519">
        <v>0</v>
      </c>
      <c r="G29" s="519">
        <v>947556.25</v>
      </c>
      <c r="H29" s="517">
        <v>18745188.2786</v>
      </c>
      <c r="I29" s="319"/>
      <c r="J29" s="308"/>
      <c r="K29" s="319"/>
      <c r="L29" s="319"/>
      <c r="M29" s="308"/>
      <c r="N29" s="319"/>
      <c r="O29" s="319"/>
      <c r="P29" s="319"/>
    </row>
    <row r="30" spans="2:21" ht="18" customHeight="1">
      <c r="B30" s="512" t="s">
        <v>3406</v>
      </c>
      <c r="C30" s="518">
        <v>22058428.480000004</v>
      </c>
      <c r="D30" s="519">
        <v>5027681.5837200005</v>
      </c>
      <c r="E30" s="516">
        <v>1955637.2469600001</v>
      </c>
      <c r="F30" s="519">
        <v>-17.88</v>
      </c>
      <c r="G30" s="519">
        <v>677485.94</v>
      </c>
      <c r="H30" s="517">
        <v>14397641.589320008</v>
      </c>
      <c r="I30" s="319"/>
      <c r="J30" s="308"/>
      <c r="K30" s="319"/>
      <c r="L30" s="319"/>
      <c r="M30" s="308"/>
      <c r="N30" s="319"/>
      <c r="O30" s="319"/>
      <c r="P30" s="319"/>
    </row>
    <row r="31" spans="2:21" ht="18" customHeight="1">
      <c r="B31" s="513" t="s">
        <v>3409</v>
      </c>
      <c r="C31" s="518">
        <v>34361034.210000001</v>
      </c>
      <c r="D31" s="519">
        <v>9438407.6965200007</v>
      </c>
      <c r="E31" s="516">
        <v>4516849.0125000002</v>
      </c>
      <c r="F31" s="519">
        <v>-92.28</v>
      </c>
      <c r="G31" s="519">
        <v>1003190.12</v>
      </c>
      <c r="H31" s="517">
        <v>19402679.660980001</v>
      </c>
      <c r="I31" s="319"/>
      <c r="J31" s="308"/>
      <c r="K31" s="319"/>
      <c r="L31" s="319"/>
      <c r="M31" s="308"/>
      <c r="N31" s="319"/>
      <c r="O31" s="319"/>
      <c r="P31" s="319"/>
    </row>
    <row r="32" spans="2:21" ht="18" customHeight="1">
      <c r="B32" s="513" t="s">
        <v>3431</v>
      </c>
      <c r="C32" s="518">
        <v>22315452.840000004</v>
      </c>
      <c r="D32" s="519">
        <v>4474509.0631999997</v>
      </c>
      <c r="E32" s="516">
        <v>1757598.1236</v>
      </c>
      <c r="F32" s="519">
        <v>0</v>
      </c>
      <c r="G32" s="519">
        <v>1403932</v>
      </c>
      <c r="H32" s="517">
        <v>14679413.653200002</v>
      </c>
      <c r="I32" s="319"/>
      <c r="J32" s="308"/>
      <c r="K32" s="319"/>
      <c r="L32" s="319"/>
      <c r="M32" s="308"/>
      <c r="N32" s="319"/>
      <c r="O32" s="319"/>
      <c r="P32" s="319"/>
    </row>
    <row r="33" spans="2:19" ht="18" customHeight="1">
      <c r="B33" s="513" t="s">
        <v>3443</v>
      </c>
      <c r="C33" s="518">
        <v>42206220.070000008</v>
      </c>
      <c r="D33" s="519">
        <v>14620932.416999999</v>
      </c>
      <c r="E33" s="516">
        <v>5216817.8979000002</v>
      </c>
      <c r="F33" s="519">
        <v>-1.75</v>
      </c>
      <c r="G33" s="519">
        <v>1926353.77</v>
      </c>
      <c r="H33" s="517">
        <v>20442117.735100009</v>
      </c>
      <c r="I33" s="319"/>
      <c r="J33" s="308"/>
      <c r="K33" s="319"/>
      <c r="L33" s="319"/>
      <c r="M33" s="308"/>
      <c r="N33" s="319"/>
      <c r="O33" s="319"/>
      <c r="P33" s="319"/>
    </row>
    <row r="34" spans="2:19" ht="18" customHeight="1">
      <c r="B34" s="513" t="s">
        <v>3450</v>
      </c>
      <c r="C34" s="518">
        <v>25677312.719999999</v>
      </c>
      <c r="D34" s="519">
        <v>6620799.6009999998</v>
      </c>
      <c r="E34" s="516">
        <v>2485738.0750500001</v>
      </c>
      <c r="F34" s="519">
        <v>-152.08000000000001</v>
      </c>
      <c r="G34" s="519">
        <v>1256968.43</v>
      </c>
      <c r="H34" s="517">
        <v>15313958.693949999</v>
      </c>
      <c r="I34" s="319"/>
      <c r="J34" s="308"/>
      <c r="K34" s="319"/>
      <c r="L34" s="319"/>
      <c r="M34" s="308"/>
      <c r="N34" s="319"/>
      <c r="O34" s="319"/>
      <c r="P34" s="319"/>
    </row>
    <row r="35" spans="2:19" ht="18" customHeight="1">
      <c r="B35" s="513" t="s">
        <v>3471</v>
      </c>
      <c r="C35" s="518">
        <v>39181579.640000001</v>
      </c>
      <c r="D35" s="519">
        <v>12475603.389599999</v>
      </c>
      <c r="E35" s="516">
        <v>6189818.6048400002</v>
      </c>
      <c r="F35" s="519">
        <v>186.76</v>
      </c>
      <c r="G35" s="519">
        <v>663274.93999999994</v>
      </c>
      <c r="H35" s="517">
        <v>19852695.945559997</v>
      </c>
      <c r="I35" s="319"/>
      <c r="J35" s="308"/>
      <c r="K35" s="319"/>
      <c r="L35" s="319"/>
      <c r="M35" s="308"/>
      <c r="N35" s="319"/>
      <c r="O35" s="319"/>
      <c r="P35" s="319"/>
    </row>
    <row r="36" spans="2:19" ht="18" customHeight="1">
      <c r="B36" s="513" t="s">
        <v>3611</v>
      </c>
      <c r="C36" s="518">
        <v>19667308.669999998</v>
      </c>
      <c r="D36" s="519">
        <v>5195883.6383999996</v>
      </c>
      <c r="E36" s="516">
        <v>902362.04016000009</v>
      </c>
      <c r="F36" s="519">
        <v>-22.4</v>
      </c>
      <c r="G36" s="519">
        <v>823687.29</v>
      </c>
      <c r="H36" s="517">
        <v>12745398.101439998</v>
      </c>
      <c r="I36" s="319"/>
      <c r="J36" s="308"/>
      <c r="K36" s="319"/>
      <c r="L36" s="319"/>
      <c r="M36" s="308"/>
      <c r="N36" s="319"/>
      <c r="O36" s="319"/>
      <c r="P36" s="319"/>
    </row>
    <row r="37" spans="2:19" ht="18" customHeight="1">
      <c r="B37" s="513" t="s">
        <v>3545</v>
      </c>
      <c r="C37" s="518">
        <v>30099426.82</v>
      </c>
      <c r="D37" s="519">
        <v>9796120.4223999996</v>
      </c>
      <c r="E37" s="516">
        <v>4712571.54048</v>
      </c>
      <c r="F37" s="519">
        <v>-1.62</v>
      </c>
      <c r="G37" s="519">
        <v>1029443.32</v>
      </c>
      <c r="H37" s="517">
        <v>14561293.157120002</v>
      </c>
      <c r="I37" s="319"/>
      <c r="J37" s="308"/>
      <c r="K37" s="319"/>
      <c r="L37" s="319"/>
      <c r="M37" s="308"/>
      <c r="N37" s="319"/>
      <c r="O37" s="319"/>
      <c r="P37" s="319"/>
    </row>
    <row r="38" spans="2:19" ht="18" customHeight="1">
      <c r="B38" s="513" t="s">
        <v>3665</v>
      </c>
      <c r="C38" s="518">
        <v>37989605.329999998</v>
      </c>
      <c r="D38" s="519">
        <v>12718966.499199999</v>
      </c>
      <c r="E38" s="516">
        <v>2592712.4017600003</v>
      </c>
      <c r="F38" s="519">
        <v>0</v>
      </c>
      <c r="G38" s="519">
        <v>1902462.49</v>
      </c>
      <c r="H38" s="517">
        <v>20775463.939039998</v>
      </c>
      <c r="I38" s="319"/>
      <c r="J38" s="308"/>
      <c r="K38" s="319"/>
      <c r="L38" s="319"/>
      <c r="M38" s="308"/>
      <c r="N38" s="319"/>
      <c r="O38" s="319"/>
      <c r="P38" s="319"/>
    </row>
    <row r="39" spans="2:19" ht="18" customHeight="1">
      <c r="B39" s="514" t="s">
        <v>3703</v>
      </c>
      <c r="C39" s="518">
        <v>34880223.430000007</v>
      </c>
      <c r="D39" s="519">
        <v>10466247.841399999</v>
      </c>
      <c r="E39" s="516">
        <v>2814739.4342700001</v>
      </c>
      <c r="F39" s="519">
        <v>0</v>
      </c>
      <c r="G39" s="519">
        <v>1492360.17</v>
      </c>
      <c r="H39" s="517">
        <v>20106875.984330006</v>
      </c>
      <c r="I39" s="319"/>
      <c r="J39" s="308"/>
      <c r="K39" s="319"/>
      <c r="L39" s="319"/>
      <c r="M39" s="308"/>
      <c r="N39" s="319"/>
      <c r="O39" s="319"/>
      <c r="P39" s="319"/>
    </row>
    <row r="40" spans="2:19" ht="18" customHeight="1">
      <c r="B40" s="514" t="str">
        <f>Inputs!C12</f>
        <v>August 2025</v>
      </c>
      <c r="C40" s="335">
        <f>Inputs!C448</f>
        <v>35150924.290000007</v>
      </c>
      <c r="D40" s="335">
        <f>Inputs!C456</f>
        <v>9736874.4979999997</v>
      </c>
      <c r="E40" s="335">
        <f>Inputs!C458</f>
        <v>3514493.162</v>
      </c>
      <c r="F40" s="335">
        <f>Inputs!C461</f>
        <v>-3.93</v>
      </c>
      <c r="G40" s="335">
        <f>Inputs!C463</f>
        <v>1250976.1299999999</v>
      </c>
      <c r="H40" s="404">
        <f>+C40-D40-E40-F40-G40</f>
        <v>20648584.430000007</v>
      </c>
      <c r="I40" s="319"/>
      <c r="J40" s="308"/>
      <c r="K40" s="319"/>
      <c r="L40" s="319"/>
      <c r="M40" s="308"/>
      <c r="N40" s="319"/>
      <c r="O40" s="319"/>
      <c r="P40" s="319"/>
    </row>
    <row r="41" spans="2:19" ht="21" customHeight="1" thickBot="1">
      <c r="B41" s="402" t="s">
        <v>282</v>
      </c>
      <c r="C41" s="403"/>
      <c r="D41" s="403"/>
      <c r="E41" s="403"/>
      <c r="F41" s="403"/>
      <c r="G41" s="403"/>
      <c r="H41" s="333">
        <f>AVERAGE(H29:H40)</f>
        <v>17639275.930720001</v>
      </c>
      <c r="I41" s="298"/>
      <c r="J41" s="298"/>
      <c r="K41" s="298"/>
      <c r="L41" s="298"/>
      <c r="M41" s="298"/>
      <c r="N41" s="298"/>
      <c r="O41" s="298"/>
      <c r="P41" s="298"/>
      <c r="Q41" s="298"/>
      <c r="R41" s="298"/>
      <c r="S41" s="298"/>
    </row>
    <row r="42" spans="2:19">
      <c r="B42" s="310"/>
      <c r="C42" s="320"/>
      <c r="D42" s="311"/>
      <c r="E42" s="311"/>
      <c r="F42" s="298"/>
      <c r="G42" s="298"/>
      <c r="H42" s="298"/>
      <c r="I42" s="298"/>
      <c r="J42" s="298"/>
      <c r="K42" s="298"/>
      <c r="L42" s="298"/>
      <c r="M42" s="298"/>
      <c r="N42" s="298"/>
      <c r="O42" s="298"/>
      <c r="P42" s="298"/>
      <c r="Q42" s="298"/>
      <c r="R42" s="298"/>
    </row>
    <row r="43" spans="2:19">
      <c r="B43" s="310"/>
      <c r="C43" s="320"/>
      <c r="D43" s="311"/>
      <c r="E43" s="311"/>
      <c r="F43" s="298"/>
      <c r="G43" s="298"/>
      <c r="H43" s="298"/>
      <c r="I43" s="298"/>
      <c r="J43" s="298"/>
      <c r="K43" s="298"/>
      <c r="L43" s="298"/>
      <c r="M43" s="298"/>
      <c r="N43" s="298"/>
      <c r="O43" s="298"/>
    </row>
    <row r="44" spans="2:19">
      <c r="B44" s="310"/>
      <c r="C44" s="311"/>
      <c r="D44" s="311"/>
      <c r="E44" s="311"/>
      <c r="F44" s="298"/>
      <c r="G44" s="298"/>
      <c r="H44" s="321"/>
      <c r="I44" s="298"/>
      <c r="J44" s="298"/>
      <c r="K44" s="298"/>
      <c r="L44" s="298"/>
      <c r="M44" s="298"/>
      <c r="N44" s="298"/>
      <c r="O44" s="298"/>
    </row>
    <row r="45" spans="2:19">
      <c r="B45" s="310"/>
      <c r="C45" s="312" t="s">
        <v>7</v>
      </c>
      <c r="D45" s="320"/>
      <c r="E45" s="311"/>
      <c r="F45" s="298"/>
      <c r="G45" s="298"/>
      <c r="H45" s="298"/>
      <c r="I45" s="298"/>
      <c r="J45" s="298"/>
      <c r="K45" s="298"/>
      <c r="L45" s="298"/>
      <c r="M45" s="298"/>
      <c r="N45" s="298"/>
      <c r="O45" s="298"/>
    </row>
    <row r="46" spans="2:19">
      <c r="B46" s="310"/>
      <c r="C46" s="311"/>
      <c r="D46" s="322"/>
      <c r="E46" s="320"/>
      <c r="F46" s="323"/>
      <c r="G46" s="298"/>
      <c r="H46" s="321"/>
      <c r="I46" s="298"/>
      <c r="J46" s="298"/>
      <c r="K46" s="298"/>
      <c r="L46" s="298"/>
      <c r="M46" s="298"/>
      <c r="N46" s="1105"/>
      <c r="O46" s="1105"/>
      <c r="P46" s="1105"/>
    </row>
    <row r="47" spans="2:19">
      <c r="B47" s="324"/>
      <c r="C47" s="324"/>
      <c r="D47" s="324"/>
      <c r="E47" s="324"/>
      <c r="F47" s="324"/>
      <c r="G47" s="324"/>
      <c r="H47" s="324"/>
      <c r="I47" s="324"/>
      <c r="J47" s="324"/>
      <c r="K47" s="324"/>
      <c r="L47" s="324"/>
      <c r="M47" s="324"/>
      <c r="N47" s="324"/>
      <c r="O47" s="324"/>
    </row>
    <row r="48" spans="2:19">
      <c r="H48" s="325"/>
    </row>
    <row r="51" spans="2:7" s="326" customFormat="1">
      <c r="B51" s="326" t="s">
        <v>7</v>
      </c>
    </row>
    <row r="55" spans="2:7">
      <c r="F55" s="327"/>
    </row>
    <row r="56" spans="2:7">
      <c r="G56" s="327"/>
    </row>
    <row r="57" spans="2:7">
      <c r="F57" s="327"/>
    </row>
  </sheetData>
  <mergeCells count="7">
    <mergeCell ref="N46:P46"/>
    <mergeCell ref="B2:F2"/>
    <mergeCell ref="B3:F3"/>
    <mergeCell ref="B4:F4"/>
    <mergeCell ref="B23:E23"/>
    <mergeCell ref="B8:F8"/>
    <mergeCell ref="B26:H26"/>
  </mergeCells>
  <printOptions horizontalCentered="1"/>
  <pageMargins left="0.7" right="0.7" top="0.75" bottom="0.75" header="0.3" footer="0.3"/>
  <pageSetup scale="57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FD276-F5BF-4901-9392-B69063DCEEA0}">
  <sheetPr codeName="Sheet1">
    <outlinePr summaryRight="0"/>
    <pageSetUpPr autoPageBreaks="0" fitToPage="1"/>
  </sheetPr>
  <dimension ref="A1:BA721"/>
  <sheetViews>
    <sheetView zoomScaleNormal="100" zoomScaleSheetLayoutView="100" workbookViewId="0">
      <pane xSplit="3" ySplit="6" topLeftCell="D551" activePane="bottomRight" state="frozen"/>
      <selection activeCell="A2" sqref="A2"/>
      <selection pane="topRight" activeCell="E2" sqref="E2"/>
      <selection pane="bottomLeft" activeCell="A8" sqref="A8"/>
      <selection pane="bottomRight" sqref="A1:XFD1048576"/>
    </sheetView>
  </sheetViews>
  <sheetFormatPr defaultColWidth="9.1796875" defaultRowHeight="12.5" outlineLevelRow="2" outlineLevelCol="1"/>
  <cols>
    <col min="1" max="1" width="132.453125" style="799" hidden="1" customWidth="1"/>
    <col min="2" max="2" width="12.7265625" style="799" customWidth="1"/>
    <col min="3" max="3" width="35.26953125" style="799" customWidth="1"/>
    <col min="4" max="4" width="3.1796875" style="823" customWidth="1"/>
    <col min="5" max="5" width="1.1796875" style="1061" customWidth="1"/>
    <col min="6" max="7" width="21" style="818" customWidth="1"/>
    <col min="8" max="8" width="19.26953125" style="818" customWidth="1" collapsed="1"/>
    <col min="9" max="9" width="12.7265625" style="804" hidden="1" customWidth="1" outlineLevel="1"/>
    <col min="10" max="10" width="2.7265625" style="993" customWidth="1"/>
    <col min="11" max="11" width="19.54296875" style="818" customWidth="1"/>
    <col min="12" max="12" width="18.54296875" style="818" customWidth="1"/>
    <col min="13" max="13" width="19.26953125" style="818" customWidth="1" collapsed="1"/>
    <col min="14" max="14" width="12.7265625" style="804" hidden="1" customWidth="1" outlineLevel="1"/>
    <col min="15" max="15" width="40.26953125" style="826" hidden="1" customWidth="1" outlineLevel="1"/>
    <col min="16" max="16" width="2.7265625" style="993" customWidth="1"/>
    <col min="17" max="18" width="21" style="818" customWidth="1"/>
    <col min="19" max="19" width="19.26953125" style="818" customWidth="1" collapsed="1"/>
    <col min="20" max="20" width="12.7265625" style="804" hidden="1" customWidth="1" outlineLevel="1"/>
    <col min="21" max="21" width="2.7265625" style="993" customWidth="1"/>
    <col min="22" max="23" width="21" style="818" customWidth="1"/>
    <col min="24" max="24" width="19.26953125" style="818" customWidth="1" collapsed="1"/>
    <col min="25" max="25" width="12.7265625" style="804" hidden="1" customWidth="1" outlineLevel="1"/>
    <col min="26" max="26" width="6.26953125" style="806" customWidth="1"/>
    <col min="27" max="27" width="21.81640625" style="1013" customWidth="1"/>
    <col min="28" max="28" width="1" style="818" customWidth="1"/>
    <col min="29" max="40" width="21.81640625" style="818" customWidth="1"/>
    <col min="41" max="41" width="1" style="818" customWidth="1"/>
    <col min="42" max="53" width="21.81640625" style="818" customWidth="1"/>
    <col min="54" max="16384" width="9.1796875" style="799"/>
  </cols>
  <sheetData>
    <row r="1" spans="1:53" ht="11.25" hidden="1" customHeight="1">
      <c r="A1" s="799" t="s">
        <v>391</v>
      </c>
      <c r="B1" s="800" t="s">
        <v>392</v>
      </c>
      <c r="C1" s="801" t="s">
        <v>393</v>
      </c>
      <c r="D1" s="802"/>
      <c r="E1" s="803"/>
      <c r="F1" s="686" t="s">
        <v>394</v>
      </c>
      <c r="G1" s="686" t="s">
        <v>395</v>
      </c>
      <c r="H1" s="818" t="s">
        <v>396</v>
      </c>
      <c r="I1" s="804" t="s">
        <v>396</v>
      </c>
      <c r="K1" s="686" t="s">
        <v>397</v>
      </c>
      <c r="L1" s="686" t="s">
        <v>398</v>
      </c>
      <c r="M1" s="818" t="s">
        <v>396</v>
      </c>
      <c r="N1" s="804" t="s">
        <v>396</v>
      </c>
      <c r="Q1" s="686" t="s">
        <v>399</v>
      </c>
      <c r="R1" s="686" t="s">
        <v>400</v>
      </c>
      <c r="S1" s="818" t="s">
        <v>396</v>
      </c>
      <c r="T1" s="804" t="s">
        <v>396</v>
      </c>
      <c r="V1" s="686" t="s">
        <v>401</v>
      </c>
      <c r="W1" s="686" t="s">
        <v>402</v>
      </c>
      <c r="X1" s="818" t="s">
        <v>396</v>
      </c>
      <c r="Y1" s="804" t="s">
        <v>396</v>
      </c>
      <c r="AA1" s="687" t="s">
        <v>403</v>
      </c>
      <c r="AB1" s="686"/>
      <c r="AC1" s="686" t="s">
        <v>404</v>
      </c>
      <c r="AD1" s="686" t="s">
        <v>405</v>
      </c>
      <c r="AE1" s="686" t="s">
        <v>406</v>
      </c>
      <c r="AF1" s="686" t="s">
        <v>407</v>
      </c>
      <c r="AG1" s="686" t="s">
        <v>408</v>
      </c>
      <c r="AH1" s="686" t="s">
        <v>409</v>
      </c>
      <c r="AI1" s="686" t="s">
        <v>410</v>
      </c>
      <c r="AJ1" s="686" t="s">
        <v>411</v>
      </c>
      <c r="AK1" s="686" t="s">
        <v>412</v>
      </c>
      <c r="AL1" s="686" t="s">
        <v>413</v>
      </c>
      <c r="AM1" s="686" t="s">
        <v>414</v>
      </c>
      <c r="AN1" s="686" t="s">
        <v>415</v>
      </c>
      <c r="AO1" s="686"/>
      <c r="AP1" s="686" t="s">
        <v>416</v>
      </c>
      <c r="AQ1" s="686" t="s">
        <v>417</v>
      </c>
      <c r="AR1" s="686" t="s">
        <v>418</v>
      </c>
      <c r="AS1" s="686" t="s">
        <v>419</v>
      </c>
      <c r="AT1" s="686" t="s">
        <v>420</v>
      </c>
      <c r="AU1" s="686" t="s">
        <v>421</v>
      </c>
      <c r="AV1" s="686" t="s">
        <v>422</v>
      </c>
      <c r="AW1" s="686" t="s">
        <v>423</v>
      </c>
      <c r="AX1" s="686" t="s">
        <v>424</v>
      </c>
      <c r="AY1" s="686" t="s">
        <v>425</v>
      </c>
      <c r="AZ1" s="686" t="s">
        <v>426</v>
      </c>
      <c r="BA1" s="686" t="s">
        <v>427</v>
      </c>
    </row>
    <row r="2" spans="1:53" ht="13">
      <c r="C2" s="807" t="s">
        <v>428</v>
      </c>
      <c r="D2" s="808"/>
      <c r="E2" s="994"/>
      <c r="F2" s="833"/>
      <c r="G2" s="833" t="s">
        <v>428</v>
      </c>
      <c r="H2" s="833"/>
      <c r="I2" s="545"/>
      <c r="J2" s="995"/>
      <c r="K2" s="833"/>
      <c r="L2" s="833" t="s">
        <v>428</v>
      </c>
      <c r="M2" s="833"/>
      <c r="N2" s="545"/>
      <c r="O2" s="811"/>
      <c r="P2" s="995"/>
      <c r="Q2" s="833"/>
      <c r="R2" s="833" t="s">
        <v>428</v>
      </c>
      <c r="S2" s="833"/>
      <c r="T2" s="545"/>
      <c r="U2" s="995"/>
      <c r="V2" s="833"/>
      <c r="W2" s="833" t="s">
        <v>428</v>
      </c>
      <c r="X2" s="833"/>
      <c r="Y2" s="545"/>
      <c r="Z2" s="545"/>
      <c r="AA2" s="996" t="s">
        <v>428</v>
      </c>
      <c r="AC2" s="832"/>
      <c r="AD2" s="832"/>
      <c r="AE2" s="832"/>
      <c r="AF2" s="832"/>
      <c r="AG2" s="832"/>
      <c r="AH2" s="832"/>
      <c r="AI2" s="832"/>
      <c r="AJ2" s="832"/>
      <c r="AN2" s="819"/>
      <c r="AP2" s="833" t="s">
        <v>428</v>
      </c>
      <c r="AQ2" s="833"/>
      <c r="AR2" s="833"/>
      <c r="AS2" s="833"/>
      <c r="AT2" s="833"/>
      <c r="AU2" s="833"/>
      <c r="AV2" s="833"/>
      <c r="AW2" s="833"/>
      <c r="AX2" s="833"/>
      <c r="AY2" s="833"/>
      <c r="AZ2" s="833"/>
      <c r="BA2" s="819"/>
    </row>
    <row r="3" spans="1:53" ht="13">
      <c r="C3" s="807" t="s">
        <v>3706</v>
      </c>
      <c r="E3" s="824"/>
      <c r="F3" s="997"/>
      <c r="G3" s="832" t="s">
        <v>3839</v>
      </c>
      <c r="H3" s="998"/>
      <c r="I3" s="999"/>
      <c r="K3" s="997"/>
      <c r="L3" s="832" t="s">
        <v>3839</v>
      </c>
      <c r="M3" s="998"/>
      <c r="N3" s="999"/>
      <c r="Q3" s="997"/>
      <c r="R3" s="832" t="s">
        <v>3839</v>
      </c>
      <c r="S3" s="998"/>
      <c r="T3" s="999"/>
      <c r="V3" s="997"/>
      <c r="W3" s="832" t="s">
        <v>3839</v>
      </c>
      <c r="X3" s="998"/>
      <c r="Y3" s="999"/>
      <c r="AA3" s="1000" t="s">
        <v>3839</v>
      </c>
      <c r="AC3" s="833"/>
      <c r="AD3" s="832"/>
      <c r="AE3" s="832"/>
      <c r="AF3" s="832"/>
      <c r="AG3" s="832"/>
      <c r="AH3" s="832"/>
      <c r="AI3" s="832"/>
      <c r="AJ3" s="832"/>
      <c r="AN3" s="819"/>
      <c r="AP3" s="833"/>
      <c r="AQ3" s="833"/>
      <c r="AR3" s="833"/>
      <c r="AS3" s="833"/>
      <c r="AT3" s="833"/>
      <c r="AU3" s="833"/>
      <c r="AV3" s="833"/>
      <c r="AW3" s="833"/>
      <c r="AX3" s="833"/>
      <c r="AY3" s="833"/>
      <c r="AZ3" s="833"/>
      <c r="BA3" s="819"/>
    </row>
    <row r="4" spans="1:53" ht="13.5" thickBot="1">
      <c r="B4" s="835" t="s">
        <v>3840</v>
      </c>
      <c r="C4" s="836"/>
      <c r="D4" s="837"/>
      <c r="E4" s="838"/>
      <c r="F4" s="861"/>
      <c r="G4" s="861"/>
      <c r="H4" s="1001"/>
      <c r="I4" s="1002"/>
      <c r="J4" s="1003"/>
      <c r="K4" s="861"/>
      <c r="L4" s="861"/>
      <c r="M4" s="1001"/>
      <c r="N4" s="1002"/>
      <c r="O4" s="1004"/>
      <c r="P4" s="1003"/>
      <c r="Q4" s="861"/>
      <c r="R4" s="861"/>
      <c r="S4" s="1001"/>
      <c r="T4" s="1002"/>
      <c r="U4" s="1003"/>
      <c r="V4" s="861"/>
      <c r="W4" s="861"/>
      <c r="X4" s="1001"/>
      <c r="Y4" s="1002"/>
      <c r="Z4" s="843"/>
      <c r="AA4" s="1005"/>
      <c r="AC4" s="833"/>
      <c r="AD4" s="832"/>
      <c r="AE4" s="832"/>
      <c r="AF4" s="832"/>
      <c r="AG4" s="832"/>
      <c r="AH4" s="832"/>
      <c r="AI4" s="832"/>
      <c r="AJ4" s="832"/>
      <c r="AN4" s="819"/>
      <c r="AP4" s="833">
        <v>0</v>
      </c>
      <c r="AQ4" s="833"/>
      <c r="AR4" s="833"/>
      <c r="AS4" s="833"/>
      <c r="AT4" s="833"/>
      <c r="AU4" s="833"/>
      <c r="AV4" s="833"/>
      <c r="AW4" s="833"/>
      <c r="AX4" s="833"/>
      <c r="AY4" s="833"/>
      <c r="AZ4" s="833"/>
      <c r="BA4" s="819"/>
    </row>
    <row r="5" spans="1:53" ht="13">
      <c r="B5" s="845" t="s">
        <v>429</v>
      </c>
      <c r="C5" s="846" t="s">
        <v>3362</v>
      </c>
      <c r="E5" s="847"/>
      <c r="F5" s="1006" t="s">
        <v>430</v>
      </c>
      <c r="G5" s="998"/>
      <c r="H5" s="832" t="s">
        <v>306</v>
      </c>
      <c r="I5" s="999"/>
      <c r="J5" s="1007"/>
      <c r="K5" s="1006" t="s">
        <v>431</v>
      </c>
      <c r="L5" s="998"/>
      <c r="M5" s="832" t="s">
        <v>306</v>
      </c>
      <c r="N5" s="999"/>
      <c r="P5" s="1007"/>
      <c r="Q5" s="1006" t="s">
        <v>432</v>
      </c>
      <c r="R5" s="998"/>
      <c r="S5" s="832" t="s">
        <v>306</v>
      </c>
      <c r="T5" s="999"/>
      <c r="U5" s="1007"/>
      <c r="V5" s="1006" t="s">
        <v>433</v>
      </c>
      <c r="W5" s="998"/>
      <c r="X5" s="832" t="s">
        <v>306</v>
      </c>
      <c r="Y5" s="999"/>
      <c r="Z5" s="851"/>
      <c r="AA5" s="1008"/>
      <c r="AC5" s="853"/>
      <c r="AD5" s="853"/>
      <c r="AE5" s="853"/>
      <c r="AF5" s="853"/>
      <c r="AG5" s="853"/>
      <c r="AH5" s="853"/>
      <c r="AI5" s="853"/>
      <c r="AJ5" s="853"/>
      <c r="AK5" s="853"/>
      <c r="AL5" s="853"/>
      <c r="AM5" s="853"/>
      <c r="AN5" s="853"/>
      <c r="AP5" s="853"/>
      <c r="AQ5" s="853"/>
      <c r="AR5" s="853"/>
      <c r="AS5" s="853"/>
      <c r="AT5" s="853"/>
      <c r="AU5" s="853"/>
      <c r="AV5" s="853"/>
      <c r="AW5" s="853"/>
      <c r="AX5" s="853"/>
      <c r="AY5" s="853"/>
      <c r="AZ5" s="853"/>
      <c r="BA5" s="853"/>
    </row>
    <row r="6" spans="1:53" s="863" customFormat="1" ht="13.5" thickBot="1">
      <c r="A6" s="799"/>
      <c r="B6" s="855" t="s">
        <v>434</v>
      </c>
      <c r="C6" s="856" t="s">
        <v>3363</v>
      </c>
      <c r="D6" s="837"/>
      <c r="E6" s="838"/>
      <c r="F6" s="861" t="s">
        <v>3540</v>
      </c>
      <c r="G6" s="1009">
        <v>2024</v>
      </c>
      <c r="H6" s="861" t="s">
        <v>435</v>
      </c>
      <c r="I6" s="857" t="s">
        <v>436</v>
      </c>
      <c r="J6" s="1010"/>
      <c r="K6" s="861" t="s">
        <v>3540</v>
      </c>
      <c r="L6" s="1009">
        <v>2024</v>
      </c>
      <c r="M6" s="861" t="s">
        <v>435</v>
      </c>
      <c r="N6" s="857" t="s">
        <v>436</v>
      </c>
      <c r="O6" s="857" t="s">
        <v>437</v>
      </c>
      <c r="P6" s="1010"/>
      <c r="Q6" s="861" t="s">
        <v>3540</v>
      </c>
      <c r="R6" s="1009">
        <v>2024</v>
      </c>
      <c r="S6" s="861" t="s">
        <v>435</v>
      </c>
      <c r="T6" s="857" t="s">
        <v>436</v>
      </c>
      <c r="U6" s="1010"/>
      <c r="V6" s="861" t="s">
        <v>3540</v>
      </c>
      <c r="W6" s="1009">
        <v>2024</v>
      </c>
      <c r="X6" s="861" t="s">
        <v>435</v>
      </c>
      <c r="Y6" s="857" t="s">
        <v>436</v>
      </c>
      <c r="Z6" s="859"/>
      <c r="AA6" s="1011" t="s">
        <v>3364</v>
      </c>
      <c r="AB6" s="818"/>
      <c r="AC6" s="861" t="s">
        <v>3365</v>
      </c>
      <c r="AD6" s="861" t="s">
        <v>3366</v>
      </c>
      <c r="AE6" s="861" t="s">
        <v>3367</v>
      </c>
      <c r="AF6" s="861" t="s">
        <v>3368</v>
      </c>
      <c r="AG6" s="861" t="s">
        <v>3205</v>
      </c>
      <c r="AH6" s="861" t="s">
        <v>3369</v>
      </c>
      <c r="AI6" s="861" t="s">
        <v>3370</v>
      </c>
      <c r="AJ6" s="861" t="s">
        <v>3371</v>
      </c>
      <c r="AK6" s="861" t="s">
        <v>3372</v>
      </c>
      <c r="AL6" s="861" t="s">
        <v>3373</v>
      </c>
      <c r="AM6" s="861" t="s">
        <v>3374</v>
      </c>
      <c r="AN6" s="861" t="s">
        <v>3375</v>
      </c>
      <c r="AO6" s="818"/>
      <c r="AP6" s="861" t="s">
        <v>3541</v>
      </c>
      <c r="AQ6" s="861" t="s">
        <v>3542</v>
      </c>
      <c r="AR6" s="861" t="s">
        <v>3543</v>
      </c>
      <c r="AS6" s="861" t="s">
        <v>3544</v>
      </c>
      <c r="AT6" s="861" t="s">
        <v>3545</v>
      </c>
      <c r="AU6" s="861" t="s">
        <v>3546</v>
      </c>
      <c r="AV6" s="861" t="s">
        <v>3547</v>
      </c>
      <c r="AW6" s="861" t="s">
        <v>3548</v>
      </c>
      <c r="AX6" s="861" t="s">
        <v>3549</v>
      </c>
      <c r="AY6" s="861" t="s">
        <v>3550</v>
      </c>
      <c r="AZ6" s="861" t="s">
        <v>3551</v>
      </c>
      <c r="BA6" s="861" t="s">
        <v>3552</v>
      </c>
    </row>
    <row r="7" spans="1:53" ht="18.5" thickTop="1">
      <c r="B7" s="799" t="s">
        <v>438</v>
      </c>
      <c r="C7" s="870" t="s">
        <v>439</v>
      </c>
      <c r="E7" s="887"/>
      <c r="H7" s="833"/>
      <c r="I7" s="1012"/>
      <c r="J7" s="995"/>
      <c r="M7" s="833"/>
      <c r="N7" s="1012"/>
      <c r="O7" s="839"/>
      <c r="P7" s="995"/>
      <c r="S7" s="833"/>
      <c r="T7" s="1012"/>
      <c r="U7" s="995"/>
      <c r="X7" s="833"/>
      <c r="Y7" s="1012"/>
      <c r="Z7" s="843"/>
    </row>
    <row r="8" spans="1:53" ht="10.5" customHeight="1" outlineLevel="2">
      <c r="B8" s="1014"/>
      <c r="C8" s="890"/>
      <c r="E8" s="992"/>
      <c r="F8" s="1015"/>
      <c r="G8" s="1015"/>
      <c r="H8" s="1015"/>
      <c r="I8" s="1015"/>
      <c r="J8" s="1015"/>
      <c r="K8" s="1015"/>
      <c r="L8" s="1015"/>
      <c r="M8" s="1015"/>
      <c r="N8" s="1015"/>
      <c r="O8" s="1015"/>
      <c r="P8" s="1015"/>
      <c r="Q8" s="1015"/>
      <c r="R8" s="1015"/>
      <c r="S8" s="1015"/>
      <c r="T8" s="1015"/>
      <c r="U8" s="1015"/>
      <c r="V8" s="1015"/>
      <c r="W8" s="1015"/>
      <c r="X8" s="1015"/>
      <c r="Y8" s="1016"/>
      <c r="Z8" s="1015"/>
    </row>
    <row r="9" spans="1:53" ht="13">
      <c r="B9" s="1014" t="s">
        <v>440</v>
      </c>
      <c r="C9" s="1017" t="s">
        <v>441</v>
      </c>
      <c r="D9" s="1018"/>
      <c r="E9" s="1018"/>
      <c r="F9" s="1015"/>
      <c r="G9" s="1015"/>
      <c r="H9" s="1015"/>
      <c r="I9" s="1015"/>
      <c r="J9" s="1019"/>
      <c r="K9" s="1020"/>
      <c r="L9" s="1020"/>
      <c r="M9" s="1020"/>
      <c r="N9" s="1016"/>
      <c r="O9" s="1015"/>
      <c r="P9" s="1019"/>
      <c r="Q9" s="1015"/>
      <c r="R9" s="1015"/>
      <c r="S9" s="1015"/>
      <c r="T9" s="1015"/>
      <c r="U9" s="1019"/>
      <c r="V9" s="1015"/>
      <c r="W9" s="1015"/>
      <c r="X9" s="1015"/>
      <c r="Y9" s="1015"/>
      <c r="Z9" s="1015"/>
      <c r="AA9" s="1021"/>
      <c r="AB9" s="1015"/>
      <c r="AC9" s="1020"/>
      <c r="AD9" s="1020"/>
      <c r="AE9" s="1020"/>
      <c r="AF9" s="1020"/>
      <c r="AG9" s="1020"/>
      <c r="AH9" s="1020"/>
      <c r="AI9" s="1020"/>
      <c r="AJ9" s="1020"/>
      <c r="AK9" s="1020"/>
      <c r="AL9" s="1020"/>
      <c r="AM9" s="1020"/>
      <c r="AN9" s="1020"/>
      <c r="AO9" s="1015"/>
      <c r="AP9" s="1020"/>
      <c r="AQ9" s="1020"/>
      <c r="AR9" s="1020"/>
      <c r="AS9" s="1020"/>
      <c r="AT9" s="1020"/>
      <c r="AU9" s="1020"/>
      <c r="AV9" s="1020"/>
      <c r="AW9" s="1020"/>
      <c r="AX9" s="1020"/>
      <c r="AY9" s="1020"/>
      <c r="AZ9" s="1020"/>
      <c r="BA9" s="1020"/>
    </row>
    <row r="10" spans="1:53" ht="0.75" customHeight="1" outlineLevel="2">
      <c r="B10" s="1014"/>
      <c r="C10" s="890"/>
      <c r="D10" s="1022"/>
      <c r="E10" s="1022"/>
      <c r="F10" s="992"/>
      <c r="G10" s="992"/>
      <c r="H10" s="992"/>
      <c r="I10" s="1023"/>
      <c r="J10" s="1024"/>
      <c r="K10" s="992"/>
      <c r="L10" s="992"/>
      <c r="M10" s="992"/>
      <c r="N10" s="679"/>
      <c r="O10" s="1025"/>
      <c r="P10" s="1025"/>
      <c r="Q10" s="992"/>
      <c r="R10" s="992"/>
      <c r="S10" s="992"/>
      <c r="T10" s="1023"/>
      <c r="U10" s="1025"/>
      <c r="V10" s="992"/>
      <c r="W10" s="992"/>
      <c r="X10" s="992"/>
      <c r="Y10" s="1026"/>
      <c r="Z10" s="799"/>
      <c r="AA10" s="1027"/>
      <c r="AB10" s="799"/>
      <c r="AC10" s="992"/>
      <c r="AD10" s="992"/>
      <c r="AE10" s="992"/>
      <c r="AF10" s="992"/>
      <c r="AG10" s="992"/>
      <c r="AH10" s="992"/>
      <c r="AI10" s="992"/>
      <c r="AJ10" s="992"/>
      <c r="AK10" s="992"/>
      <c r="AL10" s="992"/>
      <c r="AM10" s="992"/>
      <c r="AN10" s="992"/>
      <c r="AO10" s="799"/>
      <c r="AP10" s="992"/>
      <c r="AQ10" s="992"/>
      <c r="AR10" s="992"/>
      <c r="AS10" s="992"/>
      <c r="AT10" s="992"/>
      <c r="AU10" s="992"/>
      <c r="AV10" s="992"/>
      <c r="AW10" s="992"/>
      <c r="AX10" s="992"/>
      <c r="AY10" s="992"/>
      <c r="AZ10" s="992"/>
      <c r="BA10" s="992"/>
    </row>
    <row r="11" spans="1:53" outlineLevel="2">
      <c r="A11" s="799" t="s">
        <v>442</v>
      </c>
      <c r="B11" s="800" t="s">
        <v>443</v>
      </c>
      <c r="C11" s="801" t="s">
        <v>444</v>
      </c>
      <c r="D11" s="802"/>
      <c r="E11" s="803"/>
      <c r="F11" s="686">
        <v>11599370.534</v>
      </c>
      <c r="G11" s="686">
        <v>12112246.529999999</v>
      </c>
      <c r="H11" s="818">
        <v>-512875.99599999934</v>
      </c>
      <c r="I11" s="804">
        <v>-4.2343589583459323E-2</v>
      </c>
      <c r="K11" s="686">
        <v>106728220.384</v>
      </c>
      <c r="L11" s="686">
        <v>96698166.090000004</v>
      </c>
      <c r="Q11" s="686">
        <v>35023325.894000001</v>
      </c>
      <c r="R11" s="686">
        <v>34497330.07</v>
      </c>
      <c r="V11" s="686">
        <v>153783077.34400001</v>
      </c>
      <c r="W11" s="686">
        <v>136069196.31999999</v>
      </c>
      <c r="X11" s="818">
        <v>17713881.024000019</v>
      </c>
      <c r="Y11" s="804">
        <v>0.13018288858222912</v>
      </c>
      <c r="AA11" s="687">
        <v>10161335.619999999</v>
      </c>
      <c r="AB11" s="686"/>
      <c r="AC11" s="686">
        <v>15558463.529999999</v>
      </c>
      <c r="AD11" s="686">
        <v>14616984.42</v>
      </c>
      <c r="AE11" s="686">
        <v>12136381.5</v>
      </c>
      <c r="AF11" s="686">
        <v>8855896.8300000001</v>
      </c>
      <c r="AG11" s="686">
        <v>11033109.74</v>
      </c>
      <c r="AH11" s="686">
        <v>9725457.1400000006</v>
      </c>
      <c r="AI11" s="686">
        <v>12659626.4</v>
      </c>
      <c r="AJ11" s="686">
        <v>12112246.529999999</v>
      </c>
      <c r="AK11" s="686">
        <v>8693074.2599999998</v>
      </c>
      <c r="AL11" s="686">
        <v>8965160.0800000001</v>
      </c>
      <c r="AM11" s="686">
        <v>10845452.17</v>
      </c>
      <c r="AN11" s="686">
        <v>18551170.449999999</v>
      </c>
      <c r="AO11" s="686"/>
      <c r="AP11" s="686">
        <v>21899121.559999999</v>
      </c>
      <c r="AQ11" s="686">
        <v>16684360.74</v>
      </c>
      <c r="AR11" s="686">
        <v>14995212.24</v>
      </c>
      <c r="AS11" s="686">
        <v>10394968.609999999</v>
      </c>
      <c r="AT11" s="686">
        <v>7731231.3399999999</v>
      </c>
      <c r="AU11" s="686">
        <v>10518841.640000001</v>
      </c>
      <c r="AV11" s="686">
        <v>12905113.720000001</v>
      </c>
      <c r="AW11" s="686">
        <v>11599370.534</v>
      </c>
      <c r="AX11" s="686">
        <v>-5863348.5700000003</v>
      </c>
      <c r="AY11" s="686">
        <v>0</v>
      </c>
      <c r="AZ11" s="686">
        <v>0</v>
      </c>
      <c r="BA11" s="686">
        <v>0</v>
      </c>
    </row>
    <row r="12" spans="1:53" outlineLevel="2">
      <c r="A12" s="799" t="s">
        <v>445</v>
      </c>
      <c r="B12" s="800" t="s">
        <v>446</v>
      </c>
      <c r="C12" s="801" t="s">
        <v>447</v>
      </c>
      <c r="D12" s="802"/>
      <c r="E12" s="803"/>
      <c r="F12" s="686">
        <v>6607786.6950000003</v>
      </c>
      <c r="G12" s="686">
        <v>6771128.4500000002</v>
      </c>
      <c r="H12" s="818">
        <v>-163341.75499999989</v>
      </c>
      <c r="I12" s="804">
        <v>-2.4123269290512409E-2</v>
      </c>
      <c r="K12" s="686">
        <v>48688886.215000004</v>
      </c>
      <c r="L12" s="686">
        <v>44594401.990000002</v>
      </c>
      <c r="Q12" s="686">
        <v>20386867.504999999</v>
      </c>
      <c r="R12" s="686">
        <v>19036881.52</v>
      </c>
      <c r="V12" s="686">
        <v>68784180.435000002</v>
      </c>
      <c r="W12" s="686">
        <v>63357166.260000005</v>
      </c>
      <c r="X12" s="818">
        <v>5427014.174999997</v>
      </c>
      <c r="Y12" s="804">
        <v>8.5657463793899116E-2</v>
      </c>
      <c r="AA12" s="687">
        <v>4043047.51</v>
      </c>
      <c r="AB12" s="686"/>
      <c r="AC12" s="686">
        <v>5953558.54</v>
      </c>
      <c r="AD12" s="686">
        <v>5143286.96</v>
      </c>
      <c r="AE12" s="686">
        <v>4912591.67</v>
      </c>
      <c r="AF12" s="686">
        <v>3963397.48</v>
      </c>
      <c r="AG12" s="686">
        <v>5584685.8200000003</v>
      </c>
      <c r="AH12" s="686">
        <v>5084746.72</v>
      </c>
      <c r="AI12" s="686">
        <v>7181006.3499999996</v>
      </c>
      <c r="AJ12" s="686">
        <v>6771128.4500000002</v>
      </c>
      <c r="AK12" s="686">
        <v>4778144.21</v>
      </c>
      <c r="AL12" s="686">
        <v>4573201.22</v>
      </c>
      <c r="AM12" s="686">
        <v>4663728.72</v>
      </c>
      <c r="AN12" s="686">
        <v>6080220.0700000003</v>
      </c>
      <c r="AO12" s="686"/>
      <c r="AP12" s="686">
        <v>7798813.7300000004</v>
      </c>
      <c r="AQ12" s="686">
        <v>5861368.4699999997</v>
      </c>
      <c r="AR12" s="686">
        <v>5866308.6699999999</v>
      </c>
      <c r="AS12" s="686">
        <v>4806574.3899999997</v>
      </c>
      <c r="AT12" s="686">
        <v>3968953.45</v>
      </c>
      <c r="AU12" s="686">
        <v>5838656.2800000003</v>
      </c>
      <c r="AV12" s="686">
        <v>7940424.5300000003</v>
      </c>
      <c r="AW12" s="686">
        <v>6607786.6950000003</v>
      </c>
      <c r="AX12" s="686">
        <v>-3379204.65</v>
      </c>
      <c r="AY12" s="686">
        <v>0</v>
      </c>
      <c r="AZ12" s="686">
        <v>0</v>
      </c>
      <c r="BA12" s="686">
        <v>0</v>
      </c>
    </row>
    <row r="13" spans="1:53" outlineLevel="2">
      <c r="A13" s="799" t="s">
        <v>448</v>
      </c>
      <c r="B13" s="800" t="s">
        <v>449</v>
      </c>
      <c r="C13" s="801" t="s">
        <v>450</v>
      </c>
      <c r="D13" s="802"/>
      <c r="E13" s="803"/>
      <c r="F13" s="686">
        <v>7131606.1399999997</v>
      </c>
      <c r="G13" s="686">
        <v>6610214.4100000001</v>
      </c>
      <c r="H13" s="818">
        <v>521391.72999999952</v>
      </c>
      <c r="I13" s="804">
        <v>7.887667444057983E-2</v>
      </c>
      <c r="K13" s="686">
        <v>58329633.57</v>
      </c>
      <c r="L13" s="686">
        <v>49602016.020000003</v>
      </c>
      <c r="Q13" s="686">
        <v>27343128.609999999</v>
      </c>
      <c r="R13" s="686">
        <v>16554617.48</v>
      </c>
      <c r="V13" s="686">
        <v>80282855.109999999</v>
      </c>
      <c r="W13" s="686">
        <v>69684971.540000007</v>
      </c>
      <c r="X13" s="818">
        <v>10597883.569999993</v>
      </c>
      <c r="Y13" s="804">
        <v>0.15208277101636872</v>
      </c>
      <c r="AA13" s="687">
        <v>6848719.21</v>
      </c>
      <c r="AB13" s="686"/>
      <c r="AC13" s="686">
        <v>10126118.470000001</v>
      </c>
      <c r="AD13" s="686">
        <v>8152138.8099999996</v>
      </c>
      <c r="AE13" s="686">
        <v>5903351.8200000003</v>
      </c>
      <c r="AF13" s="686">
        <v>3913478.4699999997</v>
      </c>
      <c r="AG13" s="686">
        <v>4952310.97</v>
      </c>
      <c r="AH13" s="686">
        <v>4053701.51</v>
      </c>
      <c r="AI13" s="686">
        <v>5890701.5600000005</v>
      </c>
      <c r="AJ13" s="686">
        <v>6610214.4100000001</v>
      </c>
      <c r="AK13" s="686">
        <v>4488932.83</v>
      </c>
      <c r="AL13" s="686">
        <v>4340407.1500000004</v>
      </c>
      <c r="AM13" s="686">
        <v>5167578.1399999997</v>
      </c>
      <c r="AN13" s="686">
        <v>7956303.4199999999</v>
      </c>
      <c r="AO13" s="686"/>
      <c r="AP13" s="686">
        <v>11449951.720000001</v>
      </c>
      <c r="AQ13" s="686">
        <v>6075362.7800000003</v>
      </c>
      <c r="AR13" s="686">
        <v>7122520.2699999996</v>
      </c>
      <c r="AS13" s="686">
        <v>3185157.45</v>
      </c>
      <c r="AT13" s="686">
        <v>3153512.74</v>
      </c>
      <c r="AU13" s="686">
        <v>12113659.34</v>
      </c>
      <c r="AV13" s="686">
        <v>8097863.1299999999</v>
      </c>
      <c r="AW13" s="686">
        <v>7131606.1399999997</v>
      </c>
      <c r="AX13" s="686">
        <v>-3152362.08</v>
      </c>
      <c r="AY13" s="686">
        <v>0</v>
      </c>
      <c r="AZ13" s="686">
        <v>0</v>
      </c>
      <c r="BA13" s="686">
        <v>0</v>
      </c>
    </row>
    <row r="14" spans="1:53" outlineLevel="1">
      <c r="A14" s="799" t="s">
        <v>451</v>
      </c>
      <c r="B14" s="1014"/>
      <c r="C14" s="890" t="s">
        <v>452</v>
      </c>
      <c r="D14" s="1022"/>
      <c r="E14" s="1022"/>
      <c r="F14" s="992">
        <v>25338763.369000003</v>
      </c>
      <c r="G14" s="992">
        <v>25493589.390000001</v>
      </c>
      <c r="H14" s="887">
        <v>-154826.02099999785</v>
      </c>
      <c r="I14" s="680">
        <v>-6.073135431479461E-3</v>
      </c>
      <c r="J14" s="1024"/>
      <c r="K14" s="992">
        <v>213746740.169</v>
      </c>
      <c r="L14" s="992">
        <v>190894584.10000002</v>
      </c>
      <c r="M14" s="992"/>
      <c r="N14" s="679"/>
      <c r="O14" s="1025"/>
      <c r="P14" s="1025"/>
      <c r="Q14" s="992">
        <v>82753322.009000003</v>
      </c>
      <c r="R14" s="992">
        <v>70088829.070000008</v>
      </c>
      <c r="S14" s="992"/>
      <c r="T14" s="1023"/>
      <c r="U14" s="1025"/>
      <c r="V14" s="992">
        <v>302850112.889</v>
      </c>
      <c r="W14" s="992">
        <v>269111334.12</v>
      </c>
      <c r="X14" s="887">
        <v>33738778.768999994</v>
      </c>
      <c r="Y14" s="679">
        <v>0.1253710806322095</v>
      </c>
      <c r="Z14" s="799"/>
      <c r="AA14" s="1027">
        <v>21053102.34</v>
      </c>
      <c r="AB14" s="799"/>
      <c r="AC14" s="992">
        <v>31638140.539999999</v>
      </c>
      <c r="AD14" s="992">
        <v>27912410.189999998</v>
      </c>
      <c r="AE14" s="992">
        <v>22952324.990000002</v>
      </c>
      <c r="AF14" s="992">
        <v>16732772.780000001</v>
      </c>
      <c r="AG14" s="992">
        <v>21570106.530000001</v>
      </c>
      <c r="AH14" s="992">
        <v>18863905.369999997</v>
      </c>
      <c r="AI14" s="992">
        <v>25731334.310000002</v>
      </c>
      <c r="AJ14" s="992">
        <v>25493589.390000001</v>
      </c>
      <c r="AK14" s="992">
        <v>17960151.299999997</v>
      </c>
      <c r="AL14" s="992">
        <v>17878768.450000003</v>
      </c>
      <c r="AM14" s="992">
        <v>20676759.030000001</v>
      </c>
      <c r="AN14" s="992">
        <v>32587693.939999998</v>
      </c>
      <c r="AO14" s="799"/>
      <c r="AP14" s="992">
        <v>41147887.009999998</v>
      </c>
      <c r="AQ14" s="992">
        <v>28621091.990000002</v>
      </c>
      <c r="AR14" s="992">
        <v>27984041.18</v>
      </c>
      <c r="AS14" s="992">
        <v>18386700.449999999</v>
      </c>
      <c r="AT14" s="992">
        <v>14853697.529999999</v>
      </c>
      <c r="AU14" s="992">
        <v>28471157.260000002</v>
      </c>
      <c r="AV14" s="992">
        <v>28943401.379999999</v>
      </c>
      <c r="AW14" s="992">
        <v>25338763.369000003</v>
      </c>
      <c r="AX14" s="992">
        <v>-12394915.300000001</v>
      </c>
      <c r="AY14" s="992">
        <v>0</v>
      </c>
      <c r="AZ14" s="992">
        <v>0</v>
      </c>
      <c r="BA14" s="992">
        <v>0</v>
      </c>
    </row>
    <row r="15" spans="1:53" ht="0.75" customHeight="1" outlineLevel="2">
      <c r="B15" s="1014"/>
      <c r="C15" s="890"/>
      <c r="D15" s="1022"/>
      <c r="E15" s="1022"/>
      <c r="F15" s="992"/>
      <c r="G15" s="992"/>
      <c r="H15" s="992"/>
      <c r="I15" s="1023"/>
      <c r="J15" s="1024"/>
      <c r="K15" s="992"/>
      <c r="L15" s="992"/>
      <c r="M15" s="992"/>
      <c r="N15" s="679"/>
      <c r="O15" s="1025"/>
      <c r="P15" s="1025"/>
      <c r="Q15" s="992"/>
      <c r="R15" s="992"/>
      <c r="S15" s="992"/>
      <c r="T15" s="1023"/>
      <c r="U15" s="1025"/>
      <c r="V15" s="992"/>
      <c r="W15" s="992"/>
      <c r="X15" s="992"/>
      <c r="Y15" s="1026"/>
      <c r="Z15" s="799"/>
      <c r="AA15" s="1027"/>
      <c r="AB15" s="799"/>
      <c r="AC15" s="992"/>
      <c r="AD15" s="992"/>
      <c r="AE15" s="992"/>
      <c r="AF15" s="992"/>
      <c r="AG15" s="992"/>
      <c r="AH15" s="992"/>
      <c r="AI15" s="992"/>
      <c r="AJ15" s="992"/>
      <c r="AK15" s="992"/>
      <c r="AL15" s="992"/>
      <c r="AM15" s="992"/>
      <c r="AN15" s="992"/>
      <c r="AO15" s="799"/>
      <c r="AP15" s="992"/>
      <c r="AQ15" s="992"/>
      <c r="AR15" s="992"/>
      <c r="AS15" s="992"/>
      <c r="AT15" s="992"/>
      <c r="AU15" s="992"/>
      <c r="AV15" s="992"/>
      <c r="AW15" s="992"/>
      <c r="AX15" s="992"/>
      <c r="AY15" s="992"/>
      <c r="AZ15" s="992"/>
      <c r="BA15" s="992"/>
    </row>
    <row r="16" spans="1:53" outlineLevel="2">
      <c r="A16" s="799" t="s">
        <v>453</v>
      </c>
      <c r="B16" s="800" t="s">
        <v>454</v>
      </c>
      <c r="C16" s="801" t="s">
        <v>455</v>
      </c>
      <c r="D16" s="802"/>
      <c r="E16" s="803"/>
      <c r="F16" s="686">
        <v>8200358.9249999998</v>
      </c>
      <c r="G16" s="686">
        <v>9172600.0600000005</v>
      </c>
      <c r="H16" s="818">
        <v>-972241.13500000071</v>
      </c>
      <c r="I16" s="804">
        <v>-0.10599406151367737</v>
      </c>
      <c r="K16" s="686">
        <v>66833950.424999997</v>
      </c>
      <c r="L16" s="686">
        <v>66592654</v>
      </c>
      <c r="Q16" s="686">
        <v>25718712.225000001</v>
      </c>
      <c r="R16" s="686">
        <v>26359422.870000001</v>
      </c>
      <c r="V16" s="686">
        <v>100171794.11499999</v>
      </c>
      <c r="W16" s="686">
        <v>93750865.620000005</v>
      </c>
      <c r="X16" s="818">
        <v>6420928.4949999899</v>
      </c>
      <c r="Y16" s="804">
        <v>6.8489271566045187E-2</v>
      </c>
      <c r="AA16" s="687">
        <v>6338635.5700000003</v>
      </c>
      <c r="AB16" s="686"/>
      <c r="AC16" s="686">
        <v>8345851.0999999996</v>
      </c>
      <c r="AD16" s="686">
        <v>7445757.9500000002</v>
      </c>
      <c r="AE16" s="686">
        <v>8128778.7300000004</v>
      </c>
      <c r="AF16" s="686">
        <v>6662662.0300000003</v>
      </c>
      <c r="AG16" s="686">
        <v>9650181.3200000003</v>
      </c>
      <c r="AH16" s="686">
        <v>7980896.6200000001</v>
      </c>
      <c r="AI16" s="686">
        <v>9205926.1899999995</v>
      </c>
      <c r="AJ16" s="686">
        <v>9172600.0600000005</v>
      </c>
      <c r="AK16" s="686">
        <v>7402720.4900000002</v>
      </c>
      <c r="AL16" s="686">
        <v>7680734.3600000003</v>
      </c>
      <c r="AM16" s="686">
        <v>8271068.0800000001</v>
      </c>
      <c r="AN16" s="686">
        <v>9983320.7599999998</v>
      </c>
      <c r="AO16" s="686"/>
      <c r="AP16" s="686">
        <v>9756331.9800000004</v>
      </c>
      <c r="AQ16" s="686">
        <v>8300398.3799999999</v>
      </c>
      <c r="AR16" s="686">
        <v>8698149.7400000002</v>
      </c>
      <c r="AS16" s="686">
        <v>7636183.8499999996</v>
      </c>
      <c r="AT16" s="686">
        <v>6724174.25</v>
      </c>
      <c r="AU16" s="686">
        <v>8621358.8900000006</v>
      </c>
      <c r="AV16" s="686">
        <v>8896994.4100000001</v>
      </c>
      <c r="AW16" s="686">
        <v>8200358.9249999998</v>
      </c>
      <c r="AX16" s="686">
        <v>-4006688.63</v>
      </c>
      <c r="AY16" s="686">
        <v>0</v>
      </c>
      <c r="AZ16" s="686">
        <v>0</v>
      </c>
      <c r="BA16" s="686">
        <v>0</v>
      </c>
    </row>
    <row r="17" spans="1:53" outlineLevel="2">
      <c r="A17" s="799" t="s">
        <v>456</v>
      </c>
      <c r="B17" s="800" t="s">
        <v>457</v>
      </c>
      <c r="C17" s="801" t="s">
        <v>458</v>
      </c>
      <c r="D17" s="802"/>
      <c r="E17" s="803"/>
      <c r="F17" s="686">
        <v>5372986.2740000002</v>
      </c>
      <c r="G17" s="686">
        <v>6382355.8300000001</v>
      </c>
      <c r="H17" s="818">
        <v>-1009369.5559999999</v>
      </c>
      <c r="I17" s="804">
        <v>-0.1581499970991119</v>
      </c>
      <c r="K17" s="686">
        <v>46491332.273999996</v>
      </c>
      <c r="L17" s="686">
        <v>48144298.630000003</v>
      </c>
      <c r="Q17" s="686">
        <v>13880952.054</v>
      </c>
      <c r="R17" s="686">
        <v>20537403.600000001</v>
      </c>
      <c r="V17" s="686">
        <v>72278312.944000006</v>
      </c>
      <c r="W17" s="686">
        <v>67548066.939999998</v>
      </c>
      <c r="X17" s="818">
        <v>4730246.0040000081</v>
      </c>
      <c r="Y17" s="804">
        <v>7.0027851547575432E-2</v>
      </c>
      <c r="AA17" s="687">
        <v>3979180.9</v>
      </c>
      <c r="AB17" s="686"/>
      <c r="AC17" s="686">
        <v>5743906.2199999997</v>
      </c>
      <c r="AD17" s="686">
        <v>3684686.29</v>
      </c>
      <c r="AE17" s="686">
        <v>5718215.4199999999</v>
      </c>
      <c r="AF17" s="686">
        <v>7313419.8600000003</v>
      </c>
      <c r="AG17" s="686">
        <v>5146667.24</v>
      </c>
      <c r="AH17" s="686">
        <v>6615781.6299999999</v>
      </c>
      <c r="AI17" s="686">
        <v>7539266.1399999997</v>
      </c>
      <c r="AJ17" s="686">
        <v>6382355.8300000001</v>
      </c>
      <c r="AK17" s="686">
        <v>6012759.4900000002</v>
      </c>
      <c r="AL17" s="686">
        <v>6444061.6699999999</v>
      </c>
      <c r="AM17" s="686">
        <v>6011075.4199999999</v>
      </c>
      <c r="AN17" s="686">
        <v>7319084.0899999999</v>
      </c>
      <c r="AO17" s="686"/>
      <c r="AP17" s="686">
        <v>5985417.8700000001</v>
      </c>
      <c r="AQ17" s="686">
        <v>6026809.6500000004</v>
      </c>
      <c r="AR17" s="686">
        <v>7316102.71</v>
      </c>
      <c r="AS17" s="686">
        <v>6439848.9199999999</v>
      </c>
      <c r="AT17" s="686">
        <v>6842201.0700000003</v>
      </c>
      <c r="AU17" s="686">
        <v>2312197.92</v>
      </c>
      <c r="AV17" s="686">
        <v>6195767.8600000003</v>
      </c>
      <c r="AW17" s="686">
        <v>5372986.2740000002</v>
      </c>
      <c r="AX17" s="686">
        <v>-1222930.81</v>
      </c>
      <c r="AY17" s="686">
        <v>0</v>
      </c>
      <c r="AZ17" s="686">
        <v>0</v>
      </c>
      <c r="BA17" s="686">
        <v>0</v>
      </c>
    </row>
    <row r="18" spans="1:53" outlineLevel="2">
      <c r="A18" s="799" t="s">
        <v>459</v>
      </c>
      <c r="B18" s="800" t="s">
        <v>460</v>
      </c>
      <c r="C18" s="801" t="s">
        <v>461</v>
      </c>
      <c r="D18" s="802"/>
      <c r="E18" s="803"/>
      <c r="F18" s="686">
        <v>1160625.513</v>
      </c>
      <c r="G18" s="686">
        <v>1489306.8599999999</v>
      </c>
      <c r="H18" s="818">
        <v>-328681.34699999983</v>
      </c>
      <c r="I18" s="804">
        <v>-0.22069417379840703</v>
      </c>
      <c r="K18" s="686">
        <v>10270398.923</v>
      </c>
      <c r="L18" s="686">
        <v>12155773.73</v>
      </c>
      <c r="Q18" s="686">
        <v>3312009.9330000002</v>
      </c>
      <c r="R18" s="686">
        <v>4422563.12</v>
      </c>
      <c r="V18" s="686">
        <v>15719279.963</v>
      </c>
      <c r="W18" s="686">
        <v>17949553.490000002</v>
      </c>
      <c r="X18" s="818">
        <v>-2230273.5270000026</v>
      </c>
      <c r="Y18" s="804">
        <v>-0.12425231236211672</v>
      </c>
      <c r="AA18" s="687">
        <v>1477857.3599999999</v>
      </c>
      <c r="AB18" s="686"/>
      <c r="AC18" s="686">
        <v>1481484.38</v>
      </c>
      <c r="AD18" s="686">
        <v>1484204.84</v>
      </c>
      <c r="AE18" s="686">
        <v>1661825.57</v>
      </c>
      <c r="AF18" s="686">
        <v>1480652.1</v>
      </c>
      <c r="AG18" s="686">
        <v>1625043.72</v>
      </c>
      <c r="AH18" s="686">
        <v>1539571.9300000002</v>
      </c>
      <c r="AI18" s="686">
        <v>1393684.33</v>
      </c>
      <c r="AJ18" s="686">
        <v>1489306.8599999999</v>
      </c>
      <c r="AK18" s="686">
        <v>1325048.3900000001</v>
      </c>
      <c r="AL18" s="686">
        <v>1413776.87</v>
      </c>
      <c r="AM18" s="686">
        <v>1378309.47</v>
      </c>
      <c r="AN18" s="686">
        <v>1331746.31</v>
      </c>
      <c r="AO18" s="686"/>
      <c r="AP18" s="686">
        <v>1548190.26</v>
      </c>
      <c r="AQ18" s="686">
        <v>1401376</v>
      </c>
      <c r="AR18" s="686">
        <v>1465250.3599999999</v>
      </c>
      <c r="AS18" s="686">
        <v>1412047.01</v>
      </c>
      <c r="AT18" s="686">
        <v>1131525.3600000001</v>
      </c>
      <c r="AU18" s="686">
        <v>1112011.19</v>
      </c>
      <c r="AV18" s="686">
        <v>1039373.23</v>
      </c>
      <c r="AW18" s="686">
        <v>1160625.513</v>
      </c>
      <c r="AX18" s="686">
        <v>-363810.73</v>
      </c>
      <c r="AY18" s="686">
        <v>0</v>
      </c>
      <c r="AZ18" s="686">
        <v>0</v>
      </c>
      <c r="BA18" s="686">
        <v>0</v>
      </c>
    </row>
    <row r="19" spans="1:53" outlineLevel="2">
      <c r="A19" s="799" t="s">
        <v>462</v>
      </c>
      <c r="B19" s="800" t="s">
        <v>463</v>
      </c>
      <c r="C19" s="801" t="s">
        <v>464</v>
      </c>
      <c r="D19" s="802"/>
      <c r="E19" s="803"/>
      <c r="F19" s="686">
        <v>1264744.1159999999</v>
      </c>
      <c r="G19" s="686">
        <v>1379601.12</v>
      </c>
      <c r="H19" s="818">
        <v>-114857.00400000019</v>
      </c>
      <c r="I19" s="804">
        <v>-8.3253777004762206E-2</v>
      </c>
      <c r="K19" s="686">
        <v>10739817.606000001</v>
      </c>
      <c r="L19" s="686">
        <v>10432771.810000001</v>
      </c>
      <c r="Q19" s="686">
        <v>3780893.5559999999</v>
      </c>
      <c r="R19" s="686">
        <v>3693233.36</v>
      </c>
      <c r="V19" s="686">
        <v>16203941.126</v>
      </c>
      <c r="W19" s="686">
        <v>15069880.210000001</v>
      </c>
      <c r="X19" s="818">
        <v>1134060.9159999993</v>
      </c>
      <c r="Y19" s="804">
        <v>7.5253479138305587E-2</v>
      </c>
      <c r="AA19" s="687">
        <v>1092216.57</v>
      </c>
      <c r="AB19" s="686"/>
      <c r="AC19" s="686">
        <v>1348315.06</v>
      </c>
      <c r="AD19" s="686">
        <v>1304816.07</v>
      </c>
      <c r="AE19" s="686">
        <v>1389899.2</v>
      </c>
      <c r="AF19" s="686">
        <v>1111953.77</v>
      </c>
      <c r="AG19" s="686">
        <v>1584554.35</v>
      </c>
      <c r="AH19" s="686">
        <v>1184675.99</v>
      </c>
      <c r="AI19" s="686">
        <v>1128956.25</v>
      </c>
      <c r="AJ19" s="686">
        <v>1379601.12</v>
      </c>
      <c r="AK19" s="686">
        <v>1316027.6000000001</v>
      </c>
      <c r="AL19" s="686">
        <v>1349260.9</v>
      </c>
      <c r="AM19" s="686">
        <v>1374729.87</v>
      </c>
      <c r="AN19" s="686">
        <v>1424105.15</v>
      </c>
      <c r="AO19" s="686"/>
      <c r="AP19" s="686">
        <v>1608928.8599999999</v>
      </c>
      <c r="AQ19" s="686">
        <v>1407960.65</v>
      </c>
      <c r="AR19" s="686">
        <v>1507545.47</v>
      </c>
      <c r="AS19" s="686">
        <v>1297881.81</v>
      </c>
      <c r="AT19" s="686">
        <v>1136607.26</v>
      </c>
      <c r="AU19" s="686">
        <v>1463355.15</v>
      </c>
      <c r="AV19" s="686">
        <v>1052794.29</v>
      </c>
      <c r="AW19" s="686">
        <v>1264744.1159999999</v>
      </c>
      <c r="AX19" s="686">
        <v>-577721.47</v>
      </c>
      <c r="AY19" s="686">
        <v>0</v>
      </c>
      <c r="AZ19" s="686">
        <v>0</v>
      </c>
      <c r="BA19" s="686">
        <v>0</v>
      </c>
    </row>
    <row r="20" spans="1:53" outlineLevel="2">
      <c r="A20" s="799" t="s">
        <v>465</v>
      </c>
      <c r="B20" s="800" t="s">
        <v>466</v>
      </c>
      <c r="C20" s="801" t="s">
        <v>467</v>
      </c>
      <c r="D20" s="802"/>
      <c r="E20" s="803"/>
      <c r="F20" s="686">
        <v>1545420.074</v>
      </c>
      <c r="G20" s="686">
        <v>1742768.85</v>
      </c>
      <c r="H20" s="818">
        <v>-197348.77600000007</v>
      </c>
      <c r="I20" s="804">
        <v>-0.11323864091328008</v>
      </c>
      <c r="K20" s="686">
        <v>13185730.573999999</v>
      </c>
      <c r="L20" s="686">
        <v>13170772.949999999</v>
      </c>
      <c r="Q20" s="686">
        <v>5034489.9340000004</v>
      </c>
      <c r="R20" s="686">
        <v>5145373.33</v>
      </c>
      <c r="V20" s="686">
        <v>19984434.963999998</v>
      </c>
      <c r="W20" s="686">
        <v>18546767.59</v>
      </c>
      <c r="X20" s="818">
        <v>1437667.373999998</v>
      </c>
      <c r="Y20" s="804">
        <v>7.7515791742338747E-2</v>
      </c>
      <c r="AA20" s="687">
        <v>1263523.93</v>
      </c>
      <c r="AB20" s="686"/>
      <c r="AC20" s="686">
        <v>1625209.8399999999</v>
      </c>
      <c r="AD20" s="686">
        <v>1481640.32</v>
      </c>
      <c r="AE20" s="686">
        <v>1604444.33</v>
      </c>
      <c r="AF20" s="686">
        <v>1364747.74</v>
      </c>
      <c r="AG20" s="686">
        <v>1949357.3900000001</v>
      </c>
      <c r="AH20" s="686">
        <v>1692556.8599999999</v>
      </c>
      <c r="AI20" s="686">
        <v>1710047.62</v>
      </c>
      <c r="AJ20" s="686">
        <v>1742768.85</v>
      </c>
      <c r="AK20" s="686">
        <v>1413494.1600000001</v>
      </c>
      <c r="AL20" s="686">
        <v>1606073.52</v>
      </c>
      <c r="AM20" s="686">
        <v>1691468.5</v>
      </c>
      <c r="AN20" s="686">
        <v>2087668.21</v>
      </c>
      <c r="AO20" s="686"/>
      <c r="AP20" s="686">
        <v>1955065.23</v>
      </c>
      <c r="AQ20" s="686">
        <v>1547060.4</v>
      </c>
      <c r="AR20" s="686">
        <v>1738135.35</v>
      </c>
      <c r="AS20" s="686">
        <v>1578642.63</v>
      </c>
      <c r="AT20" s="686">
        <v>1332337.03</v>
      </c>
      <c r="AU20" s="686">
        <v>1945278.57</v>
      </c>
      <c r="AV20" s="686">
        <v>1543791.29</v>
      </c>
      <c r="AW20" s="686">
        <v>1545420.074</v>
      </c>
      <c r="AX20" s="686">
        <v>-791793.78</v>
      </c>
      <c r="AY20" s="686">
        <v>0</v>
      </c>
      <c r="AZ20" s="686">
        <v>0</v>
      </c>
      <c r="BA20" s="686">
        <v>0</v>
      </c>
    </row>
    <row r="21" spans="1:53" outlineLevel="2">
      <c r="A21" s="799" t="s">
        <v>468</v>
      </c>
      <c r="B21" s="800" t="s">
        <v>469</v>
      </c>
      <c r="C21" s="801" t="s">
        <v>470</v>
      </c>
      <c r="D21" s="802"/>
      <c r="E21" s="803"/>
      <c r="F21" s="686">
        <v>5382681.54</v>
      </c>
      <c r="G21" s="686">
        <v>5163497.42</v>
      </c>
      <c r="H21" s="818">
        <v>219184.12000000011</v>
      </c>
      <c r="I21" s="804">
        <v>4.2448771088957012E-2</v>
      </c>
      <c r="K21" s="686">
        <v>41827475.18</v>
      </c>
      <c r="L21" s="686">
        <v>36816518.159999996</v>
      </c>
      <c r="Q21" s="686">
        <v>20921188.309999999</v>
      </c>
      <c r="R21" s="686">
        <v>13139426.51</v>
      </c>
      <c r="V21" s="686">
        <v>60146987.129999995</v>
      </c>
      <c r="W21" s="686">
        <v>53022078.899999999</v>
      </c>
      <c r="X21" s="818">
        <v>7124908.2299999967</v>
      </c>
      <c r="Y21" s="804">
        <v>0.1343762518900404</v>
      </c>
      <c r="AA21" s="687">
        <v>3939619.44</v>
      </c>
      <c r="AB21" s="686"/>
      <c r="AC21" s="686">
        <v>5358153.1500000004</v>
      </c>
      <c r="AD21" s="686">
        <v>5017069.05</v>
      </c>
      <c r="AE21" s="686">
        <v>4533391.09</v>
      </c>
      <c r="AF21" s="686">
        <v>3734674.99</v>
      </c>
      <c r="AG21" s="686">
        <v>5033803.37</v>
      </c>
      <c r="AH21" s="686">
        <v>3804664.63</v>
      </c>
      <c r="AI21" s="686">
        <v>4171264.46</v>
      </c>
      <c r="AJ21" s="686">
        <v>5163497.42</v>
      </c>
      <c r="AK21" s="686">
        <v>4358019.2</v>
      </c>
      <c r="AL21" s="686">
        <v>4666589.91</v>
      </c>
      <c r="AM21" s="686">
        <v>4740589.8</v>
      </c>
      <c r="AN21" s="686">
        <v>4554313.04</v>
      </c>
      <c r="AO21" s="686"/>
      <c r="AP21" s="686">
        <v>5862942.9800000004</v>
      </c>
      <c r="AQ21" s="686">
        <v>3298032.85</v>
      </c>
      <c r="AR21" s="686">
        <v>4842141.8600000003</v>
      </c>
      <c r="AS21" s="686">
        <v>3232459.78</v>
      </c>
      <c r="AT21" s="686">
        <v>3670709.4</v>
      </c>
      <c r="AU21" s="686">
        <v>9559013.5299999993</v>
      </c>
      <c r="AV21" s="686">
        <v>5979493.2400000002</v>
      </c>
      <c r="AW21" s="686">
        <v>5382681.54</v>
      </c>
      <c r="AX21" s="686">
        <v>-2037603.95</v>
      </c>
      <c r="AY21" s="686">
        <v>0</v>
      </c>
      <c r="AZ21" s="686">
        <v>0</v>
      </c>
      <c r="BA21" s="686">
        <v>0</v>
      </c>
    </row>
    <row r="22" spans="1:53" outlineLevel="2">
      <c r="A22" s="799" t="s">
        <v>471</v>
      </c>
      <c r="B22" s="800" t="s">
        <v>472</v>
      </c>
      <c r="C22" s="801" t="s">
        <v>473</v>
      </c>
      <c r="D22" s="802"/>
      <c r="E22" s="803"/>
      <c r="F22" s="686">
        <v>6975137.6799999997</v>
      </c>
      <c r="G22" s="686">
        <v>6822963.9299999997</v>
      </c>
      <c r="H22" s="818">
        <v>152173.75</v>
      </c>
      <c r="I22" s="804">
        <v>2.2303173746955455E-2</v>
      </c>
      <c r="K22" s="686">
        <v>55709803.590000004</v>
      </c>
      <c r="L22" s="686">
        <v>50499195.140000001</v>
      </c>
      <c r="Q22" s="686">
        <v>26203252.420000002</v>
      </c>
      <c r="R22" s="686">
        <v>18058008.600000001</v>
      </c>
      <c r="V22" s="686">
        <v>81319261.379999995</v>
      </c>
      <c r="W22" s="686">
        <v>73984567.129999995</v>
      </c>
      <c r="X22" s="818">
        <v>7334694.25</v>
      </c>
      <c r="Y22" s="804">
        <v>9.9138165356999916E-2</v>
      </c>
      <c r="AA22" s="687">
        <v>5647944.8700000001</v>
      </c>
      <c r="AB22" s="686"/>
      <c r="AC22" s="686">
        <v>6390830.9299999997</v>
      </c>
      <c r="AD22" s="686">
        <v>6078361.79</v>
      </c>
      <c r="AE22" s="686">
        <v>7046107.0599999996</v>
      </c>
      <c r="AF22" s="686">
        <v>6443923.2699999996</v>
      </c>
      <c r="AG22" s="686">
        <v>6481963.4900000002</v>
      </c>
      <c r="AH22" s="686">
        <v>6040359.6100000003</v>
      </c>
      <c r="AI22" s="686">
        <v>5194685.0599999996</v>
      </c>
      <c r="AJ22" s="686">
        <v>6822963.9299999997</v>
      </c>
      <c r="AK22" s="686">
        <v>6292137.0800000001</v>
      </c>
      <c r="AL22" s="686">
        <v>6596663.46</v>
      </c>
      <c r="AM22" s="686">
        <v>6564621.0300000003</v>
      </c>
      <c r="AN22" s="686">
        <v>6156036.2199999997</v>
      </c>
      <c r="AO22" s="686"/>
      <c r="AP22" s="686">
        <v>6561407.2199999997</v>
      </c>
      <c r="AQ22" s="686">
        <v>5302396.38</v>
      </c>
      <c r="AR22" s="686">
        <v>5793588.2400000002</v>
      </c>
      <c r="AS22" s="686">
        <v>5314347.1100000003</v>
      </c>
      <c r="AT22" s="686">
        <v>6534812.2199999997</v>
      </c>
      <c r="AU22" s="686">
        <v>12406794.84</v>
      </c>
      <c r="AV22" s="686">
        <v>6821319.9000000004</v>
      </c>
      <c r="AW22" s="686">
        <v>6975137.6799999997</v>
      </c>
      <c r="AX22" s="686">
        <v>-905730.97</v>
      </c>
      <c r="AY22" s="686">
        <v>0</v>
      </c>
      <c r="AZ22" s="686">
        <v>0</v>
      </c>
      <c r="BA22" s="686">
        <v>0</v>
      </c>
    </row>
    <row r="23" spans="1:53" outlineLevel="1">
      <c r="A23" s="799" t="s">
        <v>474</v>
      </c>
      <c r="B23" s="1014"/>
      <c r="C23" s="890" t="s">
        <v>455</v>
      </c>
      <c r="D23" s="1022"/>
      <c r="E23" s="1022"/>
      <c r="F23" s="992">
        <v>29901954.122000001</v>
      </c>
      <c r="G23" s="992">
        <v>32153094.07</v>
      </c>
      <c r="H23" s="887">
        <v>-2251139.9479999989</v>
      </c>
      <c r="I23" s="680">
        <v>-7.0013167102956783E-2</v>
      </c>
      <c r="J23" s="1024"/>
      <c r="K23" s="992">
        <v>245058508.57200003</v>
      </c>
      <c r="L23" s="992">
        <v>237811984.41999996</v>
      </c>
      <c r="M23" s="992"/>
      <c r="N23" s="679"/>
      <c r="O23" s="1025"/>
      <c r="P23" s="1025"/>
      <c r="Q23" s="992">
        <v>98851498.431999996</v>
      </c>
      <c r="R23" s="992">
        <v>91355431.389999986</v>
      </c>
      <c r="S23" s="992"/>
      <c r="T23" s="1023"/>
      <c r="U23" s="1025"/>
      <c r="V23" s="992">
        <v>365824011.62199998</v>
      </c>
      <c r="W23" s="992">
        <v>339871779.87999994</v>
      </c>
      <c r="X23" s="887">
        <v>25952231.742000043</v>
      </c>
      <c r="Y23" s="679">
        <v>7.6358889670578467E-2</v>
      </c>
      <c r="Z23" s="799"/>
      <c r="AA23" s="1027">
        <v>23738978.640000001</v>
      </c>
      <c r="AB23" s="799"/>
      <c r="AC23" s="992">
        <v>30293750.68</v>
      </c>
      <c r="AD23" s="992">
        <v>26496536.309999999</v>
      </c>
      <c r="AE23" s="992">
        <v>30082661.399999999</v>
      </c>
      <c r="AF23" s="992">
        <v>28112033.760000002</v>
      </c>
      <c r="AG23" s="992">
        <v>31471570.880000003</v>
      </c>
      <c r="AH23" s="992">
        <v>28858507.269999996</v>
      </c>
      <c r="AI23" s="992">
        <v>30343830.049999997</v>
      </c>
      <c r="AJ23" s="992">
        <v>32153094.07</v>
      </c>
      <c r="AK23" s="992">
        <v>28120206.410000004</v>
      </c>
      <c r="AL23" s="992">
        <v>29757160.690000001</v>
      </c>
      <c r="AM23" s="992">
        <v>30031862.170000002</v>
      </c>
      <c r="AN23" s="992">
        <v>32856273.779999997</v>
      </c>
      <c r="AO23" s="799"/>
      <c r="AP23" s="992">
        <v>33278284.400000002</v>
      </c>
      <c r="AQ23" s="992">
        <v>27284034.309999999</v>
      </c>
      <c r="AR23" s="992">
        <v>31360913.729999997</v>
      </c>
      <c r="AS23" s="992">
        <v>26911411.109999999</v>
      </c>
      <c r="AT23" s="992">
        <v>27372366.589999996</v>
      </c>
      <c r="AU23" s="992">
        <v>37420010.090000004</v>
      </c>
      <c r="AV23" s="992">
        <v>31529534.219999999</v>
      </c>
      <c r="AW23" s="992">
        <v>29901954.122000001</v>
      </c>
      <c r="AX23" s="992">
        <v>-9906280.3399999999</v>
      </c>
      <c r="AY23" s="992">
        <v>0</v>
      </c>
      <c r="AZ23" s="992">
        <v>0</v>
      </c>
      <c r="BA23" s="992">
        <v>0</v>
      </c>
    </row>
    <row r="24" spans="1:53" ht="0.75" customHeight="1" outlineLevel="2">
      <c r="B24" s="1014"/>
      <c r="C24" s="890"/>
      <c r="D24" s="1022"/>
      <c r="E24" s="1022"/>
      <c r="F24" s="992"/>
      <c r="G24" s="992"/>
      <c r="H24" s="992"/>
      <c r="I24" s="1023"/>
      <c r="J24" s="1024"/>
      <c r="K24" s="992"/>
      <c r="L24" s="992"/>
      <c r="M24" s="992"/>
      <c r="N24" s="679"/>
      <c r="O24" s="1025"/>
      <c r="P24" s="1025"/>
      <c r="Q24" s="992"/>
      <c r="R24" s="992"/>
      <c r="S24" s="992"/>
      <c r="T24" s="1023"/>
      <c r="U24" s="1025"/>
      <c r="V24" s="992"/>
      <c r="W24" s="992"/>
      <c r="X24" s="992"/>
      <c r="Y24" s="1026"/>
      <c r="Z24" s="799"/>
      <c r="AA24" s="1027"/>
      <c r="AB24" s="799"/>
      <c r="AC24" s="992"/>
      <c r="AD24" s="992"/>
      <c r="AE24" s="992"/>
      <c r="AF24" s="992"/>
      <c r="AG24" s="992"/>
      <c r="AH24" s="992"/>
      <c r="AI24" s="992"/>
      <c r="AJ24" s="992"/>
      <c r="AK24" s="992"/>
      <c r="AL24" s="992"/>
      <c r="AM24" s="992"/>
      <c r="AN24" s="992"/>
      <c r="AO24" s="799"/>
      <c r="AP24" s="992"/>
      <c r="AQ24" s="992"/>
      <c r="AR24" s="992"/>
      <c r="AS24" s="992"/>
      <c r="AT24" s="992"/>
      <c r="AU24" s="992"/>
      <c r="AV24" s="992"/>
      <c r="AW24" s="992"/>
      <c r="AX24" s="992"/>
      <c r="AY24" s="992"/>
      <c r="AZ24" s="992"/>
      <c r="BA24" s="992"/>
    </row>
    <row r="25" spans="1:53" outlineLevel="2">
      <c r="A25" s="799" t="s">
        <v>475</v>
      </c>
      <c r="B25" s="800" t="s">
        <v>476</v>
      </c>
      <c r="C25" s="801" t="s">
        <v>477</v>
      </c>
      <c r="D25" s="802"/>
      <c r="E25" s="803"/>
      <c r="F25" s="686">
        <v>151856.16899999999</v>
      </c>
      <c r="G25" s="686">
        <v>150985.30000000002</v>
      </c>
      <c r="H25" s="818">
        <v>870.86899999997695</v>
      </c>
      <c r="I25" s="804">
        <v>5.7679058822281163E-3</v>
      </c>
      <c r="K25" s="686">
        <v>1226008.9990000001</v>
      </c>
      <c r="L25" s="686">
        <v>1197371.42</v>
      </c>
      <c r="Q25" s="686">
        <v>447156.95899999997</v>
      </c>
      <c r="R25" s="686">
        <v>451278.86</v>
      </c>
      <c r="V25" s="686">
        <v>1829400.659</v>
      </c>
      <c r="W25" s="686">
        <v>1738092.43</v>
      </c>
      <c r="X25" s="818">
        <v>91308.22900000005</v>
      </c>
      <c r="Y25" s="804">
        <v>5.2533586490564284E-2</v>
      </c>
      <c r="AA25" s="687">
        <v>133483.41</v>
      </c>
      <c r="AB25" s="686"/>
      <c r="AC25" s="686">
        <v>149348.45000000001</v>
      </c>
      <c r="AD25" s="686">
        <v>143095.86000000002</v>
      </c>
      <c r="AE25" s="686">
        <v>150018.58000000002</v>
      </c>
      <c r="AF25" s="686">
        <v>146901.73000000001</v>
      </c>
      <c r="AG25" s="686">
        <v>156727.94</v>
      </c>
      <c r="AH25" s="686">
        <v>151699.30000000002</v>
      </c>
      <c r="AI25" s="686">
        <v>148594.26</v>
      </c>
      <c r="AJ25" s="686">
        <v>150985.30000000002</v>
      </c>
      <c r="AK25" s="686">
        <v>146263.20000000001</v>
      </c>
      <c r="AL25" s="686">
        <v>149276.38</v>
      </c>
      <c r="AM25" s="686">
        <v>154347.63</v>
      </c>
      <c r="AN25" s="686">
        <v>153504.45000000001</v>
      </c>
      <c r="AO25" s="686"/>
      <c r="AP25" s="686">
        <v>158477.95000000001</v>
      </c>
      <c r="AQ25" s="686">
        <v>161221.96</v>
      </c>
      <c r="AR25" s="686">
        <v>151538.38</v>
      </c>
      <c r="AS25" s="686">
        <v>156242.37</v>
      </c>
      <c r="AT25" s="686">
        <v>151371.38</v>
      </c>
      <c r="AU25" s="686">
        <v>144242.97</v>
      </c>
      <c r="AV25" s="686">
        <v>151057.82</v>
      </c>
      <c r="AW25" s="686">
        <v>151856.16899999999</v>
      </c>
      <c r="AX25" s="686">
        <v>-9591.15</v>
      </c>
      <c r="AY25" s="686">
        <v>0</v>
      </c>
      <c r="AZ25" s="686">
        <v>0</v>
      </c>
      <c r="BA25" s="686">
        <v>0</v>
      </c>
    </row>
    <row r="26" spans="1:53" outlineLevel="2">
      <c r="A26" s="799" t="s">
        <v>478</v>
      </c>
      <c r="B26" s="800" t="s">
        <v>479</v>
      </c>
      <c r="C26" s="801" t="s">
        <v>480</v>
      </c>
      <c r="D26" s="802"/>
      <c r="E26" s="803"/>
      <c r="F26" s="686">
        <v>28446.05</v>
      </c>
      <c r="G26" s="686">
        <v>25369.7</v>
      </c>
      <c r="H26" s="818">
        <v>3076.3499999999985</v>
      </c>
      <c r="I26" s="804">
        <v>0.12126079535824225</v>
      </c>
      <c r="K26" s="686">
        <v>225114.68</v>
      </c>
      <c r="L26" s="686">
        <v>211378.78</v>
      </c>
      <c r="Q26" s="686">
        <v>95399.5</v>
      </c>
      <c r="R26" s="686">
        <v>60869.97</v>
      </c>
      <c r="V26" s="686">
        <v>353786.4</v>
      </c>
      <c r="W26" s="686">
        <v>333958.86</v>
      </c>
      <c r="X26" s="818">
        <v>19827.540000000037</v>
      </c>
      <c r="Y26" s="804">
        <v>5.9371205183776345E-2</v>
      </c>
      <c r="AA26" s="687">
        <v>33330.370000000003</v>
      </c>
      <c r="AB26" s="686"/>
      <c r="AC26" s="686">
        <v>35272.550000000003</v>
      </c>
      <c r="AD26" s="686">
        <v>35259.919999999998</v>
      </c>
      <c r="AE26" s="686">
        <v>32659.83</v>
      </c>
      <c r="AF26" s="686">
        <v>22829.010000000002</v>
      </c>
      <c r="AG26" s="686">
        <v>24487.5</v>
      </c>
      <c r="AH26" s="686">
        <v>18668.990000000002</v>
      </c>
      <c r="AI26" s="686">
        <v>16831.28</v>
      </c>
      <c r="AJ26" s="686">
        <v>25369.7</v>
      </c>
      <c r="AK26" s="686">
        <v>28272.89</v>
      </c>
      <c r="AL26" s="686">
        <v>30719.47</v>
      </c>
      <c r="AM26" s="686">
        <v>35187.550000000003</v>
      </c>
      <c r="AN26" s="686">
        <v>34491.81</v>
      </c>
      <c r="AO26" s="686"/>
      <c r="AP26" s="686">
        <v>36592.550000000003</v>
      </c>
      <c r="AQ26" s="686">
        <v>21359.11</v>
      </c>
      <c r="AR26" s="686">
        <v>31209.55</v>
      </c>
      <c r="AS26" s="686">
        <v>17960.670000000002</v>
      </c>
      <c r="AT26" s="686">
        <v>22593.3</v>
      </c>
      <c r="AU26" s="686">
        <v>43292.14</v>
      </c>
      <c r="AV26" s="686">
        <v>23661.31</v>
      </c>
      <c r="AW26" s="686">
        <v>28446.05</v>
      </c>
      <c r="AX26" s="686">
        <v>-1457.5</v>
      </c>
      <c r="AY26" s="686">
        <v>0</v>
      </c>
      <c r="AZ26" s="686">
        <v>0</v>
      </c>
      <c r="BA26" s="686">
        <v>0</v>
      </c>
    </row>
    <row r="27" spans="1:53" outlineLevel="1">
      <c r="A27" s="799" t="s">
        <v>481</v>
      </c>
      <c r="B27" s="1014"/>
      <c r="C27" s="890" t="s">
        <v>482</v>
      </c>
      <c r="D27" s="1022"/>
      <c r="E27" s="1022"/>
      <c r="F27" s="992">
        <v>180302.21899999998</v>
      </c>
      <c r="G27" s="992">
        <v>176355.00000000003</v>
      </c>
      <c r="H27" s="887">
        <v>3947.2189999999537</v>
      </c>
      <c r="I27" s="680">
        <v>2.238223469705964E-2</v>
      </c>
      <c r="J27" s="1024"/>
      <c r="K27" s="992">
        <v>1451123.679</v>
      </c>
      <c r="L27" s="992">
        <v>1408750.2</v>
      </c>
      <c r="M27" s="992"/>
      <c r="N27" s="679"/>
      <c r="O27" s="1025"/>
      <c r="P27" s="1025"/>
      <c r="Q27" s="992">
        <v>542556.45900000003</v>
      </c>
      <c r="R27" s="992">
        <v>512148.82999999996</v>
      </c>
      <c r="S27" s="992"/>
      <c r="T27" s="1023"/>
      <c r="U27" s="1025"/>
      <c r="V27" s="992">
        <v>2183187.0590000004</v>
      </c>
      <c r="W27" s="992">
        <v>2072051.2899999998</v>
      </c>
      <c r="X27" s="887">
        <v>111135.76900000055</v>
      </c>
      <c r="Y27" s="679">
        <v>5.3635626461737133E-2</v>
      </c>
      <c r="Z27" s="799"/>
      <c r="AA27" s="1027">
        <v>166813.78</v>
      </c>
      <c r="AB27" s="799"/>
      <c r="AC27" s="992">
        <v>184621</v>
      </c>
      <c r="AD27" s="992">
        <v>178355.78000000003</v>
      </c>
      <c r="AE27" s="992">
        <v>182678.41000000003</v>
      </c>
      <c r="AF27" s="992">
        <v>169730.74000000002</v>
      </c>
      <c r="AG27" s="992">
        <v>181215.44</v>
      </c>
      <c r="AH27" s="992">
        <v>170368.29</v>
      </c>
      <c r="AI27" s="992">
        <v>165425.54</v>
      </c>
      <c r="AJ27" s="992">
        <v>176355.00000000003</v>
      </c>
      <c r="AK27" s="992">
        <v>174536.09000000003</v>
      </c>
      <c r="AL27" s="992">
        <v>179995.85</v>
      </c>
      <c r="AM27" s="992">
        <v>189535.18</v>
      </c>
      <c r="AN27" s="992">
        <v>187996.26</v>
      </c>
      <c r="AO27" s="799"/>
      <c r="AP27" s="992">
        <v>195070.5</v>
      </c>
      <c r="AQ27" s="992">
        <v>182581.07</v>
      </c>
      <c r="AR27" s="992">
        <v>182747.93</v>
      </c>
      <c r="AS27" s="992">
        <v>174203.04</v>
      </c>
      <c r="AT27" s="992">
        <v>173964.68</v>
      </c>
      <c r="AU27" s="992">
        <v>187535.11</v>
      </c>
      <c r="AV27" s="992">
        <v>174719.13</v>
      </c>
      <c r="AW27" s="992">
        <v>180302.21899999998</v>
      </c>
      <c r="AX27" s="992">
        <v>-11048.65</v>
      </c>
      <c r="AY27" s="992">
        <v>0</v>
      </c>
      <c r="AZ27" s="992">
        <v>0</v>
      </c>
      <c r="BA27" s="992">
        <v>0</v>
      </c>
    </row>
    <row r="28" spans="1:53" ht="0.75" customHeight="1" outlineLevel="2">
      <c r="B28" s="1014"/>
      <c r="C28" s="890"/>
      <c r="D28" s="1022"/>
      <c r="E28" s="1022"/>
      <c r="F28" s="992"/>
      <c r="G28" s="992"/>
      <c r="H28" s="992"/>
      <c r="I28" s="1023"/>
      <c r="J28" s="1024"/>
      <c r="K28" s="992"/>
      <c r="L28" s="992"/>
      <c r="M28" s="992"/>
      <c r="N28" s="679"/>
      <c r="O28" s="1025"/>
      <c r="P28" s="1025"/>
      <c r="Q28" s="992"/>
      <c r="R28" s="992"/>
      <c r="S28" s="992"/>
      <c r="T28" s="1023"/>
      <c r="U28" s="1025"/>
      <c r="V28" s="992"/>
      <c r="W28" s="992"/>
      <c r="X28" s="992"/>
      <c r="Y28" s="1026"/>
      <c r="Z28" s="799"/>
      <c r="AA28" s="1027"/>
      <c r="AB28" s="799"/>
      <c r="AC28" s="992"/>
      <c r="AD28" s="992"/>
      <c r="AE28" s="992"/>
      <c r="AF28" s="992"/>
      <c r="AG28" s="992"/>
      <c r="AH28" s="992"/>
      <c r="AI28" s="992"/>
      <c r="AJ28" s="992"/>
      <c r="AK28" s="992"/>
      <c r="AL28" s="992"/>
      <c r="AM28" s="992"/>
      <c r="AN28" s="992"/>
      <c r="AO28" s="799"/>
      <c r="AP28" s="992"/>
      <c r="AQ28" s="992"/>
      <c r="AR28" s="992"/>
      <c r="AS28" s="992"/>
      <c r="AT28" s="992"/>
      <c r="AU28" s="992"/>
      <c r="AV28" s="992"/>
      <c r="AW28" s="992"/>
      <c r="AX28" s="992"/>
      <c r="AY28" s="992"/>
      <c r="AZ28" s="992"/>
      <c r="BA28" s="992"/>
    </row>
    <row r="29" spans="1:53" outlineLevel="2">
      <c r="A29" s="799" t="s">
        <v>483</v>
      </c>
      <c r="B29" s="800" t="s">
        <v>484</v>
      </c>
      <c r="C29" s="801" t="s">
        <v>485</v>
      </c>
      <c r="D29" s="802"/>
      <c r="E29" s="803"/>
      <c r="F29" s="686">
        <v>0</v>
      </c>
      <c r="G29" s="686">
        <v>0</v>
      </c>
      <c r="H29" s="818">
        <v>0</v>
      </c>
      <c r="I29" s="804">
        <v>0</v>
      </c>
      <c r="K29" s="686">
        <v>0</v>
      </c>
      <c r="L29" s="686">
        <v>-18.93</v>
      </c>
      <c r="Q29" s="686">
        <v>0</v>
      </c>
      <c r="R29" s="686">
        <v>0</v>
      </c>
      <c r="V29" s="686">
        <v>0</v>
      </c>
      <c r="W29" s="686">
        <v>-311.05</v>
      </c>
      <c r="X29" s="818">
        <v>311.05</v>
      </c>
      <c r="Y29" s="804" t="s">
        <v>3376</v>
      </c>
      <c r="AA29" s="687">
        <v>-313.5</v>
      </c>
      <c r="AB29" s="686"/>
      <c r="AC29" s="686">
        <v>0</v>
      </c>
      <c r="AD29" s="686">
        <v>2.11</v>
      </c>
      <c r="AE29" s="686">
        <v>-28.400000000000002</v>
      </c>
      <c r="AF29" s="686">
        <v>0.52</v>
      </c>
      <c r="AG29" s="686">
        <v>6.84</v>
      </c>
      <c r="AH29" s="686">
        <v>0</v>
      </c>
      <c r="AI29" s="686">
        <v>0</v>
      </c>
      <c r="AJ29" s="686">
        <v>0</v>
      </c>
      <c r="AK29" s="686">
        <v>0</v>
      </c>
      <c r="AL29" s="686">
        <v>0</v>
      </c>
      <c r="AM29" s="686">
        <v>0</v>
      </c>
      <c r="AN29" s="686">
        <v>0</v>
      </c>
      <c r="AO29" s="686"/>
      <c r="AP29" s="686">
        <v>0</v>
      </c>
      <c r="AQ29" s="686">
        <v>0</v>
      </c>
      <c r="AR29" s="686">
        <v>0</v>
      </c>
      <c r="AS29" s="686">
        <v>0</v>
      </c>
      <c r="AT29" s="686">
        <v>0</v>
      </c>
      <c r="AU29" s="686">
        <v>0</v>
      </c>
      <c r="AV29" s="686">
        <v>0</v>
      </c>
      <c r="AW29" s="686">
        <v>0</v>
      </c>
      <c r="AX29" s="686">
        <v>0</v>
      </c>
      <c r="AY29" s="686">
        <v>0</v>
      </c>
      <c r="AZ29" s="686">
        <v>0</v>
      </c>
      <c r="BA29" s="686">
        <v>0</v>
      </c>
    </row>
    <row r="30" spans="1:53" outlineLevel="2">
      <c r="A30" s="799" t="s">
        <v>486</v>
      </c>
      <c r="B30" s="800" t="s">
        <v>487</v>
      </c>
      <c r="C30" s="801" t="s">
        <v>488</v>
      </c>
      <c r="D30" s="802"/>
      <c r="E30" s="803"/>
      <c r="F30" s="686">
        <v>0</v>
      </c>
      <c r="G30" s="686">
        <v>200685.45</v>
      </c>
      <c r="H30" s="818">
        <v>-200685.45</v>
      </c>
      <c r="I30" s="804" t="s">
        <v>3376</v>
      </c>
      <c r="K30" s="686">
        <v>1561568.6600000001</v>
      </c>
      <c r="L30" s="686">
        <v>1708664.27</v>
      </c>
      <c r="Q30" s="686">
        <v>46457.23</v>
      </c>
      <c r="R30" s="686">
        <v>554538.19000000006</v>
      </c>
      <c r="V30" s="686">
        <v>2448115.4000000004</v>
      </c>
      <c r="W30" s="686">
        <v>2526280.5300000003</v>
      </c>
      <c r="X30" s="818">
        <v>-78165.129999999888</v>
      </c>
      <c r="Y30" s="804">
        <v>-3.09407957951526E-2</v>
      </c>
      <c r="AA30" s="687">
        <v>284739.77</v>
      </c>
      <c r="AB30" s="686"/>
      <c r="AC30" s="686">
        <v>325320.14</v>
      </c>
      <c r="AD30" s="686">
        <v>178237.76</v>
      </c>
      <c r="AE30" s="686">
        <v>214530.6</v>
      </c>
      <c r="AF30" s="686">
        <v>258699.92</v>
      </c>
      <c r="AG30" s="686">
        <v>177337.66</v>
      </c>
      <c r="AH30" s="686">
        <v>149156.43</v>
      </c>
      <c r="AI30" s="686">
        <v>204696.31</v>
      </c>
      <c r="AJ30" s="686">
        <v>200685.45</v>
      </c>
      <c r="AK30" s="686">
        <v>153711.57</v>
      </c>
      <c r="AL30" s="686">
        <v>205487.08000000002</v>
      </c>
      <c r="AM30" s="686">
        <v>224672.77000000002</v>
      </c>
      <c r="AN30" s="686">
        <v>302675.32</v>
      </c>
      <c r="AO30" s="686"/>
      <c r="AP30" s="686">
        <v>377771.11</v>
      </c>
      <c r="AQ30" s="686">
        <v>262886.07</v>
      </c>
      <c r="AR30" s="686">
        <v>281774.76</v>
      </c>
      <c r="AS30" s="686">
        <v>301957.53000000003</v>
      </c>
      <c r="AT30" s="686">
        <v>290721.96000000002</v>
      </c>
      <c r="AU30" s="686">
        <v>3490.5</v>
      </c>
      <c r="AV30" s="686">
        <v>42966.73</v>
      </c>
      <c r="AW30" s="686">
        <v>0</v>
      </c>
      <c r="AX30" s="686">
        <v>0</v>
      </c>
      <c r="AY30" s="686">
        <v>0</v>
      </c>
      <c r="AZ30" s="686">
        <v>0</v>
      </c>
      <c r="BA30" s="686">
        <v>0</v>
      </c>
    </row>
    <row r="31" spans="1:53" outlineLevel="2">
      <c r="A31" s="799" t="s">
        <v>489</v>
      </c>
      <c r="B31" s="800" t="s">
        <v>490</v>
      </c>
      <c r="C31" s="801" t="s">
        <v>491</v>
      </c>
      <c r="D31" s="802"/>
      <c r="E31" s="803"/>
      <c r="F31" s="686">
        <v>0</v>
      </c>
      <c r="G31" s="686">
        <v>196902.49</v>
      </c>
      <c r="H31" s="818">
        <v>-196902.49</v>
      </c>
      <c r="I31" s="804" t="s">
        <v>3376</v>
      </c>
      <c r="K31" s="686">
        <v>1325054.69</v>
      </c>
      <c r="L31" s="686">
        <v>1170078.26</v>
      </c>
      <c r="Q31" s="686">
        <v>132.43</v>
      </c>
      <c r="R31" s="686">
        <v>586585.42000000004</v>
      </c>
      <c r="V31" s="686">
        <v>1983405.9</v>
      </c>
      <c r="W31" s="686">
        <v>1968121.67</v>
      </c>
      <c r="X31" s="818">
        <v>15284.229999999981</v>
      </c>
      <c r="Y31" s="804">
        <v>7.7658969122574532E-3</v>
      </c>
      <c r="AA31" s="687">
        <v>-238971.46</v>
      </c>
      <c r="AB31" s="686"/>
      <c r="AC31" s="686">
        <v>267406.81</v>
      </c>
      <c r="AD31" s="686">
        <v>204126.43</v>
      </c>
      <c r="AE31" s="686">
        <v>191179.59</v>
      </c>
      <c r="AF31" s="686">
        <v>165612.21</v>
      </c>
      <c r="AG31" s="686">
        <v>-244832.2</v>
      </c>
      <c r="AH31" s="686">
        <v>191012.26</v>
      </c>
      <c r="AI31" s="686">
        <v>198670.67</v>
      </c>
      <c r="AJ31" s="686">
        <v>196902.49</v>
      </c>
      <c r="AK31" s="686">
        <v>159775.08000000002</v>
      </c>
      <c r="AL31" s="686">
        <v>137342.51999999999</v>
      </c>
      <c r="AM31" s="686">
        <v>152721.97</v>
      </c>
      <c r="AN31" s="686">
        <v>208511.64</v>
      </c>
      <c r="AO31" s="686"/>
      <c r="AP31" s="686">
        <v>270507.72000000003</v>
      </c>
      <c r="AQ31" s="686">
        <v>208315.58000000002</v>
      </c>
      <c r="AR31" s="686">
        <v>176363.15</v>
      </c>
      <c r="AS31" s="686">
        <v>153614.26</v>
      </c>
      <c r="AT31" s="686">
        <v>516121.55</v>
      </c>
      <c r="AU31" s="686">
        <v>132.43</v>
      </c>
      <c r="AV31" s="686">
        <v>0</v>
      </c>
      <c r="AW31" s="686">
        <v>0</v>
      </c>
      <c r="AX31" s="686">
        <v>0</v>
      </c>
      <c r="AY31" s="686">
        <v>0</v>
      </c>
      <c r="AZ31" s="686">
        <v>0</v>
      </c>
      <c r="BA31" s="686">
        <v>0</v>
      </c>
    </row>
    <row r="32" spans="1:53" outlineLevel="2">
      <c r="A32" s="799" t="s">
        <v>3472</v>
      </c>
      <c r="B32" s="800" t="s">
        <v>3473</v>
      </c>
      <c r="C32" s="801" t="s">
        <v>3474</v>
      </c>
      <c r="D32" s="802"/>
      <c r="E32" s="803"/>
      <c r="F32" s="686">
        <v>0</v>
      </c>
      <c r="G32" s="686">
        <v>0</v>
      </c>
      <c r="H32" s="818">
        <v>0</v>
      </c>
      <c r="I32" s="804">
        <v>0</v>
      </c>
      <c r="K32" s="686">
        <v>0</v>
      </c>
      <c r="L32" s="686">
        <v>0</v>
      </c>
      <c r="Q32" s="686">
        <v>0</v>
      </c>
      <c r="R32" s="686">
        <v>0</v>
      </c>
      <c r="V32" s="686">
        <v>0</v>
      </c>
      <c r="W32" s="686">
        <v>0</v>
      </c>
      <c r="X32" s="818">
        <v>0</v>
      </c>
      <c r="Y32" s="804">
        <v>0</v>
      </c>
      <c r="AA32" s="687">
        <v>0</v>
      </c>
      <c r="AB32" s="686"/>
      <c r="AC32" s="686">
        <v>0</v>
      </c>
      <c r="AD32" s="686">
        <v>0</v>
      </c>
      <c r="AE32" s="686">
        <v>0</v>
      </c>
      <c r="AF32" s="686">
        <v>0</v>
      </c>
      <c r="AG32" s="686">
        <v>0</v>
      </c>
      <c r="AH32" s="686">
        <v>0</v>
      </c>
      <c r="AI32" s="686">
        <v>0</v>
      </c>
      <c r="AJ32" s="686">
        <v>0</v>
      </c>
      <c r="AK32" s="686">
        <v>0</v>
      </c>
      <c r="AL32" s="686">
        <v>0</v>
      </c>
      <c r="AM32" s="686">
        <v>0</v>
      </c>
      <c r="AN32" s="686">
        <v>0</v>
      </c>
      <c r="AO32" s="686"/>
      <c r="AP32" s="686">
        <v>0</v>
      </c>
      <c r="AQ32" s="686">
        <v>0</v>
      </c>
      <c r="AR32" s="686">
        <v>0</v>
      </c>
      <c r="AS32" s="686">
        <v>0</v>
      </c>
      <c r="AT32" s="686">
        <v>0</v>
      </c>
      <c r="AU32" s="686">
        <v>0</v>
      </c>
      <c r="AV32" s="686">
        <v>0</v>
      </c>
      <c r="AW32" s="686">
        <v>0</v>
      </c>
      <c r="AX32" s="686">
        <v>296413826.18000001</v>
      </c>
      <c r="AY32" s="686">
        <v>0</v>
      </c>
      <c r="AZ32" s="686">
        <v>0</v>
      </c>
      <c r="BA32" s="686">
        <v>0</v>
      </c>
    </row>
    <row r="33" spans="1:53" outlineLevel="2">
      <c r="A33" s="799" t="s">
        <v>492</v>
      </c>
      <c r="B33" s="800" t="s">
        <v>493</v>
      </c>
      <c r="C33" s="801" t="s">
        <v>494</v>
      </c>
      <c r="D33" s="802"/>
      <c r="E33" s="803"/>
      <c r="F33" s="686">
        <v>-207.38</v>
      </c>
      <c r="G33" s="686">
        <v>-323.53000000000003</v>
      </c>
      <c r="H33" s="818">
        <v>116.15000000000003</v>
      </c>
      <c r="I33" s="804">
        <v>0.35900843816647615</v>
      </c>
      <c r="K33" s="686">
        <v>-2751.52</v>
      </c>
      <c r="L33" s="686">
        <v>-3621.6</v>
      </c>
      <c r="Q33" s="686">
        <v>-725.12</v>
      </c>
      <c r="R33" s="686">
        <v>-821.17000000000007</v>
      </c>
      <c r="V33" s="686">
        <v>-6001.5599999999995</v>
      </c>
      <c r="W33" s="686">
        <v>-5502.63</v>
      </c>
      <c r="X33" s="818">
        <v>-498.92999999999938</v>
      </c>
      <c r="Y33" s="804">
        <v>-9.0671188140943396E-2</v>
      </c>
      <c r="AA33" s="687">
        <v>-465.8</v>
      </c>
      <c r="AB33" s="686"/>
      <c r="AC33" s="686">
        <v>-179.98</v>
      </c>
      <c r="AD33" s="686">
        <v>-153.66</v>
      </c>
      <c r="AE33" s="686">
        <v>-453.16</v>
      </c>
      <c r="AF33" s="686">
        <v>-840.05000000000007</v>
      </c>
      <c r="AG33" s="686">
        <v>-1173.58</v>
      </c>
      <c r="AH33" s="686">
        <v>-301.65000000000003</v>
      </c>
      <c r="AI33" s="686">
        <v>-195.99</v>
      </c>
      <c r="AJ33" s="686">
        <v>-323.53000000000003</v>
      </c>
      <c r="AK33" s="686">
        <v>-1106.97</v>
      </c>
      <c r="AL33" s="686">
        <v>-1020.5500000000001</v>
      </c>
      <c r="AM33" s="686">
        <v>-783.53</v>
      </c>
      <c r="AN33" s="686">
        <v>-338.99</v>
      </c>
      <c r="AO33" s="686"/>
      <c r="AP33" s="686">
        <v>-200.53</v>
      </c>
      <c r="AQ33" s="686">
        <v>-956.48</v>
      </c>
      <c r="AR33" s="686">
        <v>-211.94</v>
      </c>
      <c r="AS33" s="686">
        <v>-498.85</v>
      </c>
      <c r="AT33" s="686">
        <v>-158.6</v>
      </c>
      <c r="AU33" s="686">
        <v>-220.65</v>
      </c>
      <c r="AV33" s="686">
        <v>-297.09000000000003</v>
      </c>
      <c r="AW33" s="686">
        <v>-207.38</v>
      </c>
      <c r="AX33" s="686">
        <v>0</v>
      </c>
      <c r="AY33" s="686">
        <v>0</v>
      </c>
      <c r="AZ33" s="686">
        <v>0</v>
      </c>
      <c r="BA33" s="686">
        <v>0</v>
      </c>
    </row>
    <row r="34" spans="1:53" outlineLevel="2">
      <c r="A34" s="799" t="s">
        <v>495</v>
      </c>
      <c r="B34" s="800" t="s">
        <v>496</v>
      </c>
      <c r="C34" s="801" t="s">
        <v>497</v>
      </c>
      <c r="D34" s="802"/>
      <c r="E34" s="803"/>
      <c r="F34" s="686">
        <v>260906.18</v>
      </c>
      <c r="G34" s="686">
        <v>-278872.66000000003</v>
      </c>
      <c r="H34" s="818">
        <v>539778.84000000008</v>
      </c>
      <c r="I34" s="804">
        <v>1.9355746095726989</v>
      </c>
      <c r="K34" s="686">
        <v>1152371.8500000001</v>
      </c>
      <c r="L34" s="686">
        <v>455594.01</v>
      </c>
      <c r="Q34" s="686">
        <v>808537.48</v>
      </c>
      <c r="R34" s="686">
        <v>325781.33</v>
      </c>
      <c r="V34" s="686">
        <v>739715.8</v>
      </c>
      <c r="W34" s="686">
        <v>195371.21</v>
      </c>
      <c r="X34" s="818">
        <v>544344.59000000008</v>
      </c>
      <c r="Y34" s="804">
        <v>2.7862067804156001</v>
      </c>
      <c r="AA34" s="687">
        <v>-321028.62</v>
      </c>
      <c r="AB34" s="686"/>
      <c r="AC34" s="686">
        <v>261613.80000000002</v>
      </c>
      <c r="AD34" s="686">
        <v>-31703.41</v>
      </c>
      <c r="AE34" s="686">
        <v>-173736.1</v>
      </c>
      <c r="AF34" s="686">
        <v>-28576.02</v>
      </c>
      <c r="AG34" s="686">
        <v>102214.41</v>
      </c>
      <c r="AH34" s="686">
        <v>689542.48</v>
      </c>
      <c r="AI34" s="686">
        <v>-84888.49</v>
      </c>
      <c r="AJ34" s="686">
        <v>-278872.66000000003</v>
      </c>
      <c r="AK34" s="686">
        <v>-87254.51</v>
      </c>
      <c r="AL34" s="686">
        <v>-125157.40000000001</v>
      </c>
      <c r="AM34" s="686">
        <v>-36291.760000000002</v>
      </c>
      <c r="AN34" s="686">
        <v>-163952.38</v>
      </c>
      <c r="AO34" s="686"/>
      <c r="AP34" s="686">
        <v>215057.19</v>
      </c>
      <c r="AQ34" s="686">
        <v>177310.55000000002</v>
      </c>
      <c r="AR34" s="686">
        <v>-104566.51000000001</v>
      </c>
      <c r="AS34" s="686">
        <v>-25948.59</v>
      </c>
      <c r="AT34" s="686">
        <v>81981.73</v>
      </c>
      <c r="AU34" s="686">
        <v>1140661.57</v>
      </c>
      <c r="AV34" s="686">
        <v>-593030.27</v>
      </c>
      <c r="AW34" s="686">
        <v>260906.18</v>
      </c>
      <c r="AX34" s="686">
        <v>-306364.94</v>
      </c>
      <c r="AY34" s="686">
        <v>0</v>
      </c>
      <c r="AZ34" s="686">
        <v>0</v>
      </c>
      <c r="BA34" s="686">
        <v>0</v>
      </c>
    </row>
    <row r="35" spans="1:53" outlineLevel="2">
      <c r="A35" s="799" t="s">
        <v>498</v>
      </c>
      <c r="B35" s="800" t="s">
        <v>499</v>
      </c>
      <c r="C35" s="801" t="s">
        <v>500</v>
      </c>
      <c r="D35" s="802"/>
      <c r="E35" s="803"/>
      <c r="F35" s="686">
        <v>-14683.02</v>
      </c>
      <c r="G35" s="686">
        <v>-4116.63</v>
      </c>
      <c r="H35" s="818">
        <v>-10566.39</v>
      </c>
      <c r="I35" s="804">
        <v>-2.5667572747611516</v>
      </c>
      <c r="K35" s="686">
        <v>-61912.62</v>
      </c>
      <c r="L35" s="686">
        <v>-31184.78</v>
      </c>
      <c r="Q35" s="686">
        <v>-27334.600000000002</v>
      </c>
      <c r="R35" s="686">
        <v>-30658.84</v>
      </c>
      <c r="V35" s="686">
        <v>-75805.8</v>
      </c>
      <c r="W35" s="686">
        <v>-43769.25</v>
      </c>
      <c r="X35" s="818">
        <v>-32036.550000000003</v>
      </c>
      <c r="Y35" s="804">
        <v>-0.73194194554396075</v>
      </c>
      <c r="AA35" s="687">
        <v>-1107.42</v>
      </c>
      <c r="AB35" s="686"/>
      <c r="AC35" s="686">
        <v>-1195.8900000000001</v>
      </c>
      <c r="AD35" s="686">
        <v>1848.2</v>
      </c>
      <c r="AE35" s="686">
        <v>-18.38</v>
      </c>
      <c r="AF35" s="686">
        <v>-1215.6400000000001</v>
      </c>
      <c r="AG35" s="686">
        <v>55.77</v>
      </c>
      <c r="AH35" s="686">
        <v>-13580.61</v>
      </c>
      <c r="AI35" s="686">
        <v>-12961.6</v>
      </c>
      <c r="AJ35" s="686">
        <v>-4116.63</v>
      </c>
      <c r="AK35" s="686">
        <v>-4991.76</v>
      </c>
      <c r="AL35" s="686">
        <v>-1774.44</v>
      </c>
      <c r="AM35" s="686">
        <v>-1998.79</v>
      </c>
      <c r="AN35" s="686">
        <v>-5128.1900000000005</v>
      </c>
      <c r="AO35" s="686"/>
      <c r="AP35" s="686">
        <v>-6943.64</v>
      </c>
      <c r="AQ35" s="686">
        <v>-8921.61</v>
      </c>
      <c r="AR35" s="686">
        <v>-3947.07</v>
      </c>
      <c r="AS35" s="686">
        <v>-6103.18</v>
      </c>
      <c r="AT35" s="686">
        <v>-8662.52</v>
      </c>
      <c r="AU35" s="686">
        <v>1589.1100000000001</v>
      </c>
      <c r="AV35" s="686">
        <v>-14240.69</v>
      </c>
      <c r="AW35" s="686">
        <v>-14683.02</v>
      </c>
      <c r="AX35" s="686">
        <v>-239.01</v>
      </c>
      <c r="AY35" s="686">
        <v>0</v>
      </c>
      <c r="AZ35" s="686">
        <v>0</v>
      </c>
      <c r="BA35" s="686">
        <v>0</v>
      </c>
    </row>
    <row r="36" spans="1:53" outlineLevel="2">
      <c r="A36" s="799" t="s">
        <v>501</v>
      </c>
      <c r="B36" s="800" t="s">
        <v>502</v>
      </c>
      <c r="C36" s="801" t="s">
        <v>503</v>
      </c>
      <c r="D36" s="802"/>
      <c r="E36" s="803"/>
      <c r="F36" s="686">
        <v>0</v>
      </c>
      <c r="G36" s="686">
        <v>-10428.4</v>
      </c>
      <c r="H36" s="818">
        <v>10428.4</v>
      </c>
      <c r="I36" s="804" t="s">
        <v>3376</v>
      </c>
      <c r="K36" s="686">
        <v>-50880.99</v>
      </c>
      <c r="L36" s="686">
        <v>-30948.799999999999</v>
      </c>
      <c r="Q36" s="686">
        <v>0</v>
      </c>
      <c r="R36" s="686">
        <v>-30948.799999999999</v>
      </c>
      <c r="V36" s="686">
        <v>-91973.31</v>
      </c>
      <c r="W36" s="686">
        <v>-30948.799999999999</v>
      </c>
      <c r="X36" s="818">
        <v>-61024.509999999995</v>
      </c>
      <c r="Y36" s="804">
        <v>-1.9717892131520445</v>
      </c>
      <c r="AA36" s="687">
        <v>0</v>
      </c>
      <c r="AB36" s="686"/>
      <c r="AC36" s="686">
        <v>0</v>
      </c>
      <c r="AD36" s="686">
        <v>0</v>
      </c>
      <c r="AE36" s="686">
        <v>0</v>
      </c>
      <c r="AF36" s="686">
        <v>0</v>
      </c>
      <c r="AG36" s="686">
        <v>0</v>
      </c>
      <c r="AH36" s="686">
        <v>0</v>
      </c>
      <c r="AI36" s="686">
        <v>-20520.400000000001</v>
      </c>
      <c r="AJ36" s="686">
        <v>-10428.4</v>
      </c>
      <c r="AK36" s="686">
        <v>-10092</v>
      </c>
      <c r="AL36" s="686">
        <v>-10092</v>
      </c>
      <c r="AM36" s="686">
        <v>-10125.6</v>
      </c>
      <c r="AN36" s="686">
        <v>-10782.72</v>
      </c>
      <c r="AO36" s="686"/>
      <c r="AP36" s="686">
        <v>-10445.790000000001</v>
      </c>
      <c r="AQ36" s="686">
        <v>-9434.880000000001</v>
      </c>
      <c r="AR36" s="686">
        <v>-10445.76</v>
      </c>
      <c r="AS36" s="686">
        <v>-10108.800000000001</v>
      </c>
      <c r="AT36" s="686">
        <v>-10445.76</v>
      </c>
      <c r="AU36" s="686">
        <v>0</v>
      </c>
      <c r="AV36" s="686">
        <v>0</v>
      </c>
      <c r="AW36" s="686">
        <v>0</v>
      </c>
      <c r="AX36" s="686">
        <v>0</v>
      </c>
      <c r="AY36" s="686">
        <v>0</v>
      </c>
      <c r="AZ36" s="686">
        <v>0</v>
      </c>
      <c r="BA36" s="686">
        <v>0</v>
      </c>
    </row>
    <row r="37" spans="1:53" outlineLevel="2">
      <c r="A37" s="799" t="s">
        <v>504</v>
      </c>
      <c r="B37" s="800" t="s">
        <v>505</v>
      </c>
      <c r="C37" s="801" t="s">
        <v>506</v>
      </c>
      <c r="D37" s="802"/>
      <c r="E37" s="803"/>
      <c r="F37" s="686">
        <v>-18991.87</v>
      </c>
      <c r="G37" s="686">
        <v>11874.73</v>
      </c>
      <c r="H37" s="818">
        <v>-30866.6</v>
      </c>
      <c r="I37" s="804">
        <v>-2.5993517326288682</v>
      </c>
      <c r="K37" s="686">
        <v>36919.870000000003</v>
      </c>
      <c r="L37" s="686">
        <v>151641.06</v>
      </c>
      <c r="Q37" s="686">
        <v>-40806.15</v>
      </c>
      <c r="R37" s="686">
        <v>93427.13</v>
      </c>
      <c r="V37" s="686">
        <v>130852.80000000002</v>
      </c>
      <c r="W37" s="686">
        <v>153407.82999999999</v>
      </c>
      <c r="X37" s="818">
        <v>-22555.02999999997</v>
      </c>
      <c r="Y37" s="804">
        <v>-0.14702658919039513</v>
      </c>
      <c r="AA37" s="687">
        <v>1473.8600000000001</v>
      </c>
      <c r="AB37" s="686"/>
      <c r="AC37" s="686">
        <v>9568.4</v>
      </c>
      <c r="AD37" s="686">
        <v>5843.46</v>
      </c>
      <c r="AE37" s="686">
        <v>10205.81</v>
      </c>
      <c r="AF37" s="686">
        <v>25297.65</v>
      </c>
      <c r="AG37" s="686">
        <v>7298.6100000000006</v>
      </c>
      <c r="AH37" s="686">
        <v>13245.300000000001</v>
      </c>
      <c r="AI37" s="686">
        <v>68307.100000000006</v>
      </c>
      <c r="AJ37" s="686">
        <v>11874.73</v>
      </c>
      <c r="AK37" s="686">
        <v>3877</v>
      </c>
      <c r="AL37" s="686">
        <v>40996.85</v>
      </c>
      <c r="AM37" s="686">
        <v>14337.35</v>
      </c>
      <c r="AN37" s="686">
        <v>34721.730000000003</v>
      </c>
      <c r="AO37" s="686"/>
      <c r="AP37" s="686">
        <v>24879.79</v>
      </c>
      <c r="AQ37" s="686">
        <v>11932.16</v>
      </c>
      <c r="AR37" s="686">
        <v>202.03</v>
      </c>
      <c r="AS37" s="686">
        <v>10033.5</v>
      </c>
      <c r="AT37" s="686">
        <v>30678.54</v>
      </c>
      <c r="AU37" s="686">
        <v>-26837.99</v>
      </c>
      <c r="AV37" s="686">
        <v>5023.71</v>
      </c>
      <c r="AW37" s="686">
        <v>-18991.87</v>
      </c>
      <c r="AX37" s="686">
        <v>16632.78</v>
      </c>
      <c r="AY37" s="686">
        <v>0</v>
      </c>
      <c r="AZ37" s="686">
        <v>0</v>
      </c>
      <c r="BA37" s="686">
        <v>0</v>
      </c>
    </row>
    <row r="38" spans="1:53" outlineLevel="2">
      <c r="A38" s="799" t="s">
        <v>507</v>
      </c>
      <c r="B38" s="800" t="s">
        <v>508</v>
      </c>
      <c r="C38" s="801" t="s">
        <v>509</v>
      </c>
      <c r="D38" s="802"/>
      <c r="E38" s="803"/>
      <c r="F38" s="686">
        <v>2304763.9700000002</v>
      </c>
      <c r="G38" s="686">
        <v>1874172.77</v>
      </c>
      <c r="H38" s="818">
        <v>430591.20000000019</v>
      </c>
      <c r="I38" s="804">
        <v>0.22975000325076764</v>
      </c>
      <c r="K38" s="686">
        <v>14866249.02</v>
      </c>
      <c r="L38" s="686">
        <v>9911467.4499999993</v>
      </c>
      <c r="Q38" s="686">
        <v>9923510.3800000008</v>
      </c>
      <c r="R38" s="686">
        <v>7630948.4800000004</v>
      </c>
      <c r="V38" s="686">
        <v>19103972.93</v>
      </c>
      <c r="W38" s="686">
        <v>12889193.07</v>
      </c>
      <c r="X38" s="818">
        <v>6214779.8599999994</v>
      </c>
      <c r="Y38" s="804">
        <v>0.48216981670210945</v>
      </c>
      <c r="AA38" s="687">
        <v>1199569.48</v>
      </c>
      <c r="AB38" s="686"/>
      <c r="AC38" s="686">
        <v>-483429.14</v>
      </c>
      <c r="AD38" s="686">
        <v>887839.16</v>
      </c>
      <c r="AE38" s="686">
        <v>982515.39</v>
      </c>
      <c r="AF38" s="686">
        <v>114453.19</v>
      </c>
      <c r="AG38" s="686">
        <v>779140.37</v>
      </c>
      <c r="AH38" s="686">
        <v>2934629.29</v>
      </c>
      <c r="AI38" s="686">
        <v>2822146.42</v>
      </c>
      <c r="AJ38" s="686">
        <v>1874172.77</v>
      </c>
      <c r="AK38" s="686">
        <v>376802.18</v>
      </c>
      <c r="AL38" s="686">
        <v>1063464.6100000001</v>
      </c>
      <c r="AM38" s="686">
        <v>1446841.1600000001</v>
      </c>
      <c r="AN38" s="686">
        <v>1350615.96</v>
      </c>
      <c r="AO38" s="686"/>
      <c r="AP38" s="686">
        <v>1294412.92</v>
      </c>
      <c r="AQ38" s="686">
        <v>757948</v>
      </c>
      <c r="AR38" s="686">
        <v>928576.47</v>
      </c>
      <c r="AS38" s="686">
        <v>1081945.58</v>
      </c>
      <c r="AT38" s="686">
        <v>879855.67</v>
      </c>
      <c r="AU38" s="686">
        <v>4740913.12</v>
      </c>
      <c r="AV38" s="686">
        <v>2877833.29</v>
      </c>
      <c r="AW38" s="686">
        <v>2304763.9700000002</v>
      </c>
      <c r="AX38" s="686">
        <v>-2198451.2200000002</v>
      </c>
      <c r="AY38" s="686">
        <v>0</v>
      </c>
      <c r="AZ38" s="686">
        <v>0</v>
      </c>
      <c r="BA38" s="686">
        <v>0</v>
      </c>
    </row>
    <row r="39" spans="1:53" outlineLevel="2">
      <c r="A39" s="799" t="s">
        <v>510</v>
      </c>
      <c r="B39" s="800" t="s">
        <v>511</v>
      </c>
      <c r="C39" s="801" t="s">
        <v>512</v>
      </c>
      <c r="D39" s="802"/>
      <c r="E39" s="803"/>
      <c r="F39" s="686">
        <v>0</v>
      </c>
      <c r="G39" s="686">
        <v>0</v>
      </c>
      <c r="H39" s="818">
        <v>0</v>
      </c>
      <c r="I39" s="804">
        <v>0</v>
      </c>
      <c r="K39" s="686">
        <v>0</v>
      </c>
      <c r="L39" s="686">
        <v>3.52</v>
      </c>
      <c r="Q39" s="686">
        <v>0</v>
      </c>
      <c r="R39" s="686">
        <v>0</v>
      </c>
      <c r="V39" s="686">
        <v>0</v>
      </c>
      <c r="W39" s="686">
        <v>3.52</v>
      </c>
      <c r="X39" s="818">
        <v>-3.52</v>
      </c>
      <c r="Y39" s="804" t="s">
        <v>3376</v>
      </c>
      <c r="AA39" s="687">
        <v>0</v>
      </c>
      <c r="AB39" s="686"/>
      <c r="AC39" s="686">
        <v>0</v>
      </c>
      <c r="AD39" s="686">
        <v>3.52</v>
      </c>
      <c r="AE39" s="686">
        <v>0</v>
      </c>
      <c r="AF39" s="686">
        <v>0</v>
      </c>
      <c r="AG39" s="686">
        <v>0</v>
      </c>
      <c r="AH39" s="686">
        <v>0</v>
      </c>
      <c r="AI39" s="686">
        <v>0</v>
      </c>
      <c r="AJ39" s="686">
        <v>0</v>
      </c>
      <c r="AK39" s="686">
        <v>0</v>
      </c>
      <c r="AL39" s="686">
        <v>0</v>
      </c>
      <c r="AM39" s="686">
        <v>0</v>
      </c>
      <c r="AN39" s="686">
        <v>0</v>
      </c>
      <c r="AO39" s="686"/>
      <c r="AP39" s="686">
        <v>0</v>
      </c>
      <c r="AQ39" s="686">
        <v>0</v>
      </c>
      <c r="AR39" s="686">
        <v>0</v>
      </c>
      <c r="AS39" s="686">
        <v>0</v>
      </c>
      <c r="AT39" s="686">
        <v>0</v>
      </c>
      <c r="AU39" s="686">
        <v>0</v>
      </c>
      <c r="AV39" s="686">
        <v>0</v>
      </c>
      <c r="AW39" s="686">
        <v>0</v>
      </c>
      <c r="AX39" s="686">
        <v>0</v>
      </c>
      <c r="AY39" s="686">
        <v>0</v>
      </c>
      <c r="AZ39" s="686">
        <v>0</v>
      </c>
      <c r="BA39" s="686">
        <v>0</v>
      </c>
    </row>
    <row r="40" spans="1:53" outlineLevel="2">
      <c r="A40" s="799" t="s">
        <v>513</v>
      </c>
      <c r="B40" s="800" t="s">
        <v>514</v>
      </c>
      <c r="C40" s="801" t="s">
        <v>515</v>
      </c>
      <c r="D40" s="802"/>
      <c r="E40" s="803"/>
      <c r="F40" s="686">
        <v>3102.4300000000003</v>
      </c>
      <c r="G40" s="686">
        <v>43986.91</v>
      </c>
      <c r="H40" s="818">
        <v>-40884.480000000003</v>
      </c>
      <c r="I40" s="804">
        <v>-0.92946924437292822</v>
      </c>
      <c r="K40" s="686">
        <v>-248704.57</v>
      </c>
      <c r="L40" s="686">
        <v>35198.129999999997</v>
      </c>
      <c r="Q40" s="686">
        <v>-238747.64</v>
      </c>
      <c r="R40" s="686">
        <v>42387.32</v>
      </c>
      <c r="V40" s="686">
        <v>-243309.67</v>
      </c>
      <c r="W40" s="686">
        <v>31990.26</v>
      </c>
      <c r="X40" s="818">
        <v>-275299.93</v>
      </c>
      <c r="Y40" s="804">
        <v>-8.6057421852776432</v>
      </c>
      <c r="AA40" s="687">
        <v>-617.57000000000005</v>
      </c>
      <c r="AB40" s="686"/>
      <c r="AC40" s="686">
        <v>194.38</v>
      </c>
      <c r="AD40" s="686">
        <v>-1804.3600000000001</v>
      </c>
      <c r="AE40" s="686">
        <v>-1565.45</v>
      </c>
      <c r="AF40" s="686">
        <v>-852.72</v>
      </c>
      <c r="AG40" s="686">
        <v>-3161.04</v>
      </c>
      <c r="AH40" s="686">
        <v>-1507.9</v>
      </c>
      <c r="AI40" s="686">
        <v>-91.69</v>
      </c>
      <c r="AJ40" s="686">
        <v>43986.91</v>
      </c>
      <c r="AK40" s="686">
        <v>7010.38</v>
      </c>
      <c r="AL40" s="686">
        <v>-356.2</v>
      </c>
      <c r="AM40" s="686">
        <v>-725.32</v>
      </c>
      <c r="AN40" s="686">
        <v>-533.96</v>
      </c>
      <c r="AO40" s="686"/>
      <c r="AP40" s="686">
        <v>-925.65</v>
      </c>
      <c r="AQ40" s="686">
        <v>356.22</v>
      </c>
      <c r="AR40" s="686">
        <v>-9292.75</v>
      </c>
      <c r="AS40" s="686">
        <v>-107.51</v>
      </c>
      <c r="AT40" s="686">
        <v>12.76</v>
      </c>
      <c r="AU40" s="686">
        <v>6201.32</v>
      </c>
      <c r="AV40" s="686">
        <v>-248051.39</v>
      </c>
      <c r="AW40" s="686">
        <v>3102.4300000000003</v>
      </c>
      <c r="AX40" s="686">
        <v>-0.68</v>
      </c>
      <c r="AY40" s="686">
        <v>0</v>
      </c>
      <c r="AZ40" s="686">
        <v>0</v>
      </c>
      <c r="BA40" s="686">
        <v>0</v>
      </c>
    </row>
    <row r="41" spans="1:53" outlineLevel="2">
      <c r="A41" s="799" t="s">
        <v>516</v>
      </c>
      <c r="B41" s="800" t="s">
        <v>517</v>
      </c>
      <c r="C41" s="801" t="s">
        <v>518</v>
      </c>
      <c r="D41" s="802"/>
      <c r="E41" s="803"/>
      <c r="F41" s="686">
        <v>834884.08000000007</v>
      </c>
      <c r="G41" s="686">
        <v>399310.91000000003</v>
      </c>
      <c r="H41" s="818">
        <v>435573.17000000004</v>
      </c>
      <c r="I41" s="804">
        <v>1.090812094265093</v>
      </c>
      <c r="K41" s="686">
        <v>-1343551.92</v>
      </c>
      <c r="L41" s="686">
        <v>202760.29</v>
      </c>
      <c r="Q41" s="686">
        <v>-1177487.92</v>
      </c>
      <c r="R41" s="686">
        <v>387050.99</v>
      </c>
      <c r="V41" s="686">
        <v>-1300005.04</v>
      </c>
      <c r="W41" s="686">
        <v>-226614.44999999998</v>
      </c>
      <c r="X41" s="818">
        <v>-1073390.5900000001</v>
      </c>
      <c r="Y41" s="804">
        <v>-4.7366378887136289</v>
      </c>
      <c r="AA41" s="687">
        <v>-31033.97</v>
      </c>
      <c r="AB41" s="686"/>
      <c r="AC41" s="686">
        <v>-34385.550000000003</v>
      </c>
      <c r="AD41" s="686">
        <v>-67395.81</v>
      </c>
      <c r="AE41" s="686">
        <v>1521.9</v>
      </c>
      <c r="AF41" s="686">
        <v>-19674.54</v>
      </c>
      <c r="AG41" s="686">
        <v>-64356.700000000004</v>
      </c>
      <c r="AH41" s="686">
        <v>-11537.66</v>
      </c>
      <c r="AI41" s="686">
        <v>-722.26</v>
      </c>
      <c r="AJ41" s="686">
        <v>399310.91000000003</v>
      </c>
      <c r="AK41" s="686">
        <v>81898.070000000007</v>
      </c>
      <c r="AL41" s="686">
        <v>-21483.88</v>
      </c>
      <c r="AM41" s="686">
        <v>-4229.12</v>
      </c>
      <c r="AN41" s="686">
        <v>-12638.19</v>
      </c>
      <c r="AO41" s="686"/>
      <c r="AP41" s="686">
        <v>-17119.72</v>
      </c>
      <c r="AQ41" s="686">
        <v>21912.53</v>
      </c>
      <c r="AR41" s="686">
        <v>-153176</v>
      </c>
      <c r="AS41" s="686">
        <v>-17930.13</v>
      </c>
      <c r="AT41" s="686">
        <v>249.32</v>
      </c>
      <c r="AU41" s="686">
        <v>-672953.05</v>
      </c>
      <c r="AV41" s="686">
        <v>-1339418.95</v>
      </c>
      <c r="AW41" s="686">
        <v>834884.08000000007</v>
      </c>
      <c r="AX41" s="686">
        <v>-5.3500000000000005</v>
      </c>
      <c r="AY41" s="686">
        <v>0</v>
      </c>
      <c r="AZ41" s="686">
        <v>0</v>
      </c>
      <c r="BA41" s="686">
        <v>0</v>
      </c>
    </row>
    <row r="42" spans="1:53" outlineLevel="2">
      <c r="A42" s="799" t="s">
        <v>519</v>
      </c>
      <c r="B42" s="800" t="s">
        <v>520</v>
      </c>
      <c r="C42" s="801" t="s">
        <v>521</v>
      </c>
      <c r="D42" s="802"/>
      <c r="E42" s="803"/>
      <c r="F42" s="686">
        <v>-18041.02</v>
      </c>
      <c r="G42" s="686">
        <v>-6600.35</v>
      </c>
      <c r="H42" s="818">
        <v>-11440.67</v>
      </c>
      <c r="I42" s="804">
        <v>-1.7333429287840796</v>
      </c>
      <c r="K42" s="686">
        <v>-389405.51</v>
      </c>
      <c r="L42" s="686">
        <v>-296277.35000000003</v>
      </c>
      <c r="Q42" s="686">
        <v>-343089.7</v>
      </c>
      <c r="R42" s="686">
        <v>-276564.64</v>
      </c>
      <c r="V42" s="686">
        <v>-409314.36</v>
      </c>
      <c r="W42" s="686">
        <v>-336062.13</v>
      </c>
      <c r="X42" s="818">
        <v>-73252.229999999981</v>
      </c>
      <c r="Y42" s="804">
        <v>-0.21797228387500842</v>
      </c>
      <c r="AA42" s="687">
        <v>-4286.13</v>
      </c>
      <c r="AB42" s="686"/>
      <c r="AC42" s="686">
        <v>1744.1200000000001</v>
      </c>
      <c r="AD42" s="686">
        <v>-4755.18</v>
      </c>
      <c r="AE42" s="686">
        <v>2797.4</v>
      </c>
      <c r="AF42" s="686">
        <v>-13394.92</v>
      </c>
      <c r="AG42" s="686">
        <v>-6104.13</v>
      </c>
      <c r="AH42" s="686">
        <v>-59111.360000000001</v>
      </c>
      <c r="AI42" s="686">
        <v>-210852.93</v>
      </c>
      <c r="AJ42" s="686">
        <v>-6600.35</v>
      </c>
      <c r="AK42" s="686">
        <v>-2555.5100000000002</v>
      </c>
      <c r="AL42" s="686">
        <v>-63.63</v>
      </c>
      <c r="AM42" s="686">
        <v>-1484.64</v>
      </c>
      <c r="AN42" s="686">
        <v>-15805.07</v>
      </c>
      <c r="AO42" s="686"/>
      <c r="AP42" s="686">
        <v>-13135.32</v>
      </c>
      <c r="AQ42" s="686">
        <v>-22116.36</v>
      </c>
      <c r="AR42" s="686">
        <v>-7024.68</v>
      </c>
      <c r="AS42" s="686">
        <v>-228.34</v>
      </c>
      <c r="AT42" s="686">
        <v>-3811.11</v>
      </c>
      <c r="AU42" s="686">
        <v>-272561.5</v>
      </c>
      <c r="AV42" s="686">
        <v>-52487.18</v>
      </c>
      <c r="AW42" s="686">
        <v>-18041.02</v>
      </c>
      <c r="AX42" s="686">
        <v>16709.78</v>
      </c>
      <c r="AY42" s="686">
        <v>0</v>
      </c>
      <c r="AZ42" s="686">
        <v>0</v>
      </c>
      <c r="BA42" s="686">
        <v>0</v>
      </c>
    </row>
    <row r="43" spans="1:53" outlineLevel="2">
      <c r="A43" s="799" t="s">
        <v>522</v>
      </c>
      <c r="B43" s="800" t="s">
        <v>523</v>
      </c>
      <c r="C43" s="801" t="s">
        <v>524</v>
      </c>
      <c r="D43" s="802"/>
      <c r="E43" s="803"/>
      <c r="F43" s="686">
        <v>0</v>
      </c>
      <c r="G43" s="686">
        <v>0</v>
      </c>
      <c r="H43" s="818">
        <v>0</v>
      </c>
      <c r="I43" s="804">
        <v>0</v>
      </c>
      <c r="K43" s="686">
        <v>0</v>
      </c>
      <c r="L43" s="686">
        <v>0</v>
      </c>
      <c r="Q43" s="686">
        <v>0</v>
      </c>
      <c r="R43" s="686">
        <v>0</v>
      </c>
      <c r="V43" s="686">
        <v>0</v>
      </c>
      <c r="W43" s="686">
        <v>14.76</v>
      </c>
      <c r="X43" s="818">
        <v>-14.76</v>
      </c>
      <c r="Y43" s="804" t="s">
        <v>3376</v>
      </c>
      <c r="AA43" s="687">
        <v>0</v>
      </c>
      <c r="AB43" s="686"/>
      <c r="AC43" s="686">
        <v>0</v>
      </c>
      <c r="AD43" s="686">
        <v>0</v>
      </c>
      <c r="AE43" s="686">
        <v>0</v>
      </c>
      <c r="AF43" s="686">
        <v>0</v>
      </c>
      <c r="AG43" s="686">
        <v>0</v>
      </c>
      <c r="AH43" s="686">
        <v>0</v>
      </c>
      <c r="AI43" s="686">
        <v>0</v>
      </c>
      <c r="AJ43" s="686">
        <v>0</v>
      </c>
      <c r="AK43" s="686">
        <v>0</v>
      </c>
      <c r="AL43" s="686">
        <v>0</v>
      </c>
      <c r="AM43" s="686">
        <v>0</v>
      </c>
      <c r="AN43" s="686">
        <v>0</v>
      </c>
      <c r="AO43" s="686"/>
      <c r="AP43" s="686">
        <v>0</v>
      </c>
      <c r="AQ43" s="686">
        <v>0</v>
      </c>
      <c r="AR43" s="686">
        <v>0</v>
      </c>
      <c r="AS43" s="686">
        <v>0</v>
      </c>
      <c r="AT43" s="686">
        <v>0</v>
      </c>
      <c r="AU43" s="686">
        <v>0</v>
      </c>
      <c r="AV43" s="686">
        <v>0</v>
      </c>
      <c r="AW43" s="686">
        <v>0</v>
      </c>
      <c r="AX43" s="686">
        <v>0</v>
      </c>
      <c r="AY43" s="686">
        <v>0</v>
      </c>
      <c r="AZ43" s="686">
        <v>0</v>
      </c>
      <c r="BA43" s="686">
        <v>0</v>
      </c>
    </row>
    <row r="44" spans="1:53" outlineLevel="2">
      <c r="A44" s="799" t="s">
        <v>525</v>
      </c>
      <c r="B44" s="800" t="s">
        <v>526</v>
      </c>
      <c r="C44" s="801" t="s">
        <v>527</v>
      </c>
      <c r="D44" s="802"/>
      <c r="E44" s="803"/>
      <c r="F44" s="686">
        <v>-5429.75</v>
      </c>
      <c r="G44" s="686">
        <v>9496.0500000000011</v>
      </c>
      <c r="H44" s="818">
        <v>-14925.800000000001</v>
      </c>
      <c r="I44" s="804">
        <v>-1.5717903759984413</v>
      </c>
      <c r="K44" s="686">
        <v>-23508.89</v>
      </c>
      <c r="L44" s="686">
        <v>116948.01000000001</v>
      </c>
      <c r="Q44" s="686">
        <v>-13368.61</v>
      </c>
      <c r="R44" s="686">
        <v>68666.94</v>
      </c>
      <c r="V44" s="686">
        <v>56784.740000000005</v>
      </c>
      <c r="W44" s="686">
        <v>205094.11000000002</v>
      </c>
      <c r="X44" s="818">
        <v>-148309.37</v>
      </c>
      <c r="Y44" s="804">
        <v>-0.7231283726285459</v>
      </c>
      <c r="AA44" s="687">
        <v>66081.009999999995</v>
      </c>
      <c r="AB44" s="686"/>
      <c r="AC44" s="686">
        <v>3905.78</v>
      </c>
      <c r="AD44" s="686">
        <v>12733.6</v>
      </c>
      <c r="AE44" s="686">
        <v>12277.29</v>
      </c>
      <c r="AF44" s="686">
        <v>9479.6200000000008</v>
      </c>
      <c r="AG44" s="686">
        <v>9884.7800000000007</v>
      </c>
      <c r="AH44" s="686">
        <v>50357.68</v>
      </c>
      <c r="AI44" s="686">
        <v>8813.2100000000009</v>
      </c>
      <c r="AJ44" s="686">
        <v>9496.0500000000011</v>
      </c>
      <c r="AK44" s="686">
        <v>9796.08</v>
      </c>
      <c r="AL44" s="686">
        <v>10381.51</v>
      </c>
      <c r="AM44" s="686">
        <v>9594.7100000000009</v>
      </c>
      <c r="AN44" s="686">
        <v>50521.33</v>
      </c>
      <c r="AO44" s="686"/>
      <c r="AP44" s="686">
        <v>-2477.4</v>
      </c>
      <c r="AQ44" s="686">
        <v>-3440.73</v>
      </c>
      <c r="AR44" s="686">
        <v>110.89</v>
      </c>
      <c r="AS44" s="686">
        <v>-1157.1000000000001</v>
      </c>
      <c r="AT44" s="686">
        <v>-3175.94</v>
      </c>
      <c r="AU44" s="686">
        <v>390.14</v>
      </c>
      <c r="AV44" s="686">
        <v>-8329</v>
      </c>
      <c r="AW44" s="686">
        <v>-5429.75</v>
      </c>
      <c r="AX44" s="686">
        <v>-2839</v>
      </c>
      <c r="AY44" s="686">
        <v>0</v>
      </c>
      <c r="AZ44" s="686">
        <v>0</v>
      </c>
      <c r="BA44" s="686">
        <v>0</v>
      </c>
    </row>
    <row r="45" spans="1:53" outlineLevel="2">
      <c r="A45" s="799" t="s">
        <v>528</v>
      </c>
      <c r="B45" s="800" t="s">
        <v>529</v>
      </c>
      <c r="C45" s="801" t="s">
        <v>530</v>
      </c>
      <c r="D45" s="802"/>
      <c r="E45" s="803"/>
      <c r="F45" s="686">
        <v>0</v>
      </c>
      <c r="G45" s="686">
        <v>0</v>
      </c>
      <c r="H45" s="818">
        <v>0</v>
      </c>
      <c r="I45" s="804">
        <v>0</v>
      </c>
      <c r="K45" s="686">
        <v>0</v>
      </c>
      <c r="L45" s="686">
        <v>0</v>
      </c>
      <c r="Q45" s="686">
        <v>0</v>
      </c>
      <c r="R45" s="686">
        <v>0</v>
      </c>
      <c r="V45" s="686">
        <v>0</v>
      </c>
      <c r="W45" s="686">
        <v>0</v>
      </c>
      <c r="X45" s="818">
        <v>0</v>
      </c>
      <c r="Y45" s="804">
        <v>0</v>
      </c>
      <c r="AA45" s="687">
        <v>0</v>
      </c>
      <c r="AB45" s="686"/>
      <c r="AC45" s="686">
        <v>0</v>
      </c>
      <c r="AD45" s="686">
        <v>0</v>
      </c>
      <c r="AE45" s="686">
        <v>0</v>
      </c>
      <c r="AF45" s="686">
        <v>0</v>
      </c>
      <c r="AG45" s="686">
        <v>0</v>
      </c>
      <c r="AH45" s="686">
        <v>114212.59</v>
      </c>
      <c r="AI45" s="686">
        <v>-114212.59</v>
      </c>
      <c r="AJ45" s="686">
        <v>0</v>
      </c>
      <c r="AK45" s="686">
        <v>0</v>
      </c>
      <c r="AL45" s="686">
        <v>0</v>
      </c>
      <c r="AM45" s="686">
        <v>0</v>
      </c>
      <c r="AN45" s="686">
        <v>0</v>
      </c>
      <c r="AO45" s="686"/>
      <c r="AP45" s="686">
        <v>0</v>
      </c>
      <c r="AQ45" s="686">
        <v>0</v>
      </c>
      <c r="AR45" s="686">
        <v>0</v>
      </c>
      <c r="AS45" s="686">
        <v>0</v>
      </c>
      <c r="AT45" s="686">
        <v>0</v>
      </c>
      <c r="AU45" s="686">
        <v>0</v>
      </c>
      <c r="AV45" s="686">
        <v>0</v>
      </c>
      <c r="AW45" s="686">
        <v>0</v>
      </c>
      <c r="AX45" s="686">
        <v>0</v>
      </c>
      <c r="AY45" s="686">
        <v>0</v>
      </c>
      <c r="AZ45" s="686">
        <v>0</v>
      </c>
      <c r="BA45" s="686">
        <v>0</v>
      </c>
    </row>
    <row r="46" spans="1:53" outlineLevel="2">
      <c r="A46" s="799" t="s">
        <v>531</v>
      </c>
      <c r="B46" s="800" t="s">
        <v>532</v>
      </c>
      <c r="C46" s="801" t="s">
        <v>533</v>
      </c>
      <c r="D46" s="802"/>
      <c r="E46" s="803"/>
      <c r="F46" s="686">
        <v>485975.18</v>
      </c>
      <c r="G46" s="686">
        <v>372252.49</v>
      </c>
      <c r="H46" s="818">
        <v>113722.69</v>
      </c>
      <c r="I46" s="804">
        <v>0.30549880270780727</v>
      </c>
      <c r="K46" s="686">
        <v>3583399.45</v>
      </c>
      <c r="L46" s="686">
        <v>3674463.75</v>
      </c>
      <c r="Q46" s="686">
        <v>910595.8</v>
      </c>
      <c r="R46" s="686">
        <v>1678562.99</v>
      </c>
      <c r="V46" s="686">
        <v>4700061.6900000004</v>
      </c>
      <c r="W46" s="686">
        <v>3970514.04</v>
      </c>
      <c r="X46" s="818">
        <v>729547.65000000037</v>
      </c>
      <c r="Y46" s="804">
        <v>0.18374136009855296</v>
      </c>
      <c r="AA46" s="687">
        <v>-65555.47</v>
      </c>
      <c r="AB46" s="686"/>
      <c r="AC46" s="686">
        <v>598138.27</v>
      </c>
      <c r="AD46" s="686">
        <v>275014.33</v>
      </c>
      <c r="AE46" s="686">
        <v>387592.33</v>
      </c>
      <c r="AF46" s="686">
        <v>417611.14</v>
      </c>
      <c r="AG46" s="686">
        <v>317544.69</v>
      </c>
      <c r="AH46" s="686">
        <v>1148271.3400000001</v>
      </c>
      <c r="AI46" s="686">
        <v>158039.16</v>
      </c>
      <c r="AJ46" s="686">
        <v>372252.49</v>
      </c>
      <c r="AK46" s="686">
        <v>81714.5</v>
      </c>
      <c r="AL46" s="686">
        <v>191423.2</v>
      </c>
      <c r="AM46" s="686">
        <v>638016.43000000005</v>
      </c>
      <c r="AN46" s="686">
        <v>205508.11000000002</v>
      </c>
      <c r="AO46" s="686"/>
      <c r="AP46" s="686">
        <v>-599338.57999999996</v>
      </c>
      <c r="AQ46" s="686">
        <v>1815828.5899999999</v>
      </c>
      <c r="AR46" s="686">
        <v>395082.68</v>
      </c>
      <c r="AS46" s="686">
        <v>559141.1</v>
      </c>
      <c r="AT46" s="686">
        <v>502089.86</v>
      </c>
      <c r="AU46" s="686">
        <v>928453.77</v>
      </c>
      <c r="AV46" s="686">
        <v>-503833.15</v>
      </c>
      <c r="AW46" s="686">
        <v>485975.18</v>
      </c>
      <c r="AX46" s="686">
        <v>0</v>
      </c>
      <c r="AY46" s="686">
        <v>0</v>
      </c>
      <c r="AZ46" s="686">
        <v>0</v>
      </c>
      <c r="BA46" s="686">
        <v>0</v>
      </c>
    </row>
    <row r="47" spans="1:53" outlineLevel="2">
      <c r="A47" s="799" t="s">
        <v>534</v>
      </c>
      <c r="B47" s="800" t="s">
        <v>535</v>
      </c>
      <c r="C47" s="801" t="s">
        <v>536</v>
      </c>
      <c r="D47" s="802"/>
      <c r="E47" s="803"/>
      <c r="F47" s="686">
        <v>-485975.18</v>
      </c>
      <c r="G47" s="686">
        <v>-372252.49</v>
      </c>
      <c r="H47" s="818">
        <v>-113722.69</v>
      </c>
      <c r="I47" s="804">
        <v>-0.30549880270780727</v>
      </c>
      <c r="K47" s="686">
        <v>-3583399.45</v>
      </c>
      <c r="L47" s="686">
        <v>-3674463.75</v>
      </c>
      <c r="Q47" s="686">
        <v>-910595.8</v>
      </c>
      <c r="R47" s="686">
        <v>-1678562.99</v>
      </c>
      <c r="V47" s="686">
        <v>-4700061.6900000004</v>
      </c>
      <c r="W47" s="686">
        <v>-3970514.04</v>
      </c>
      <c r="X47" s="818">
        <v>-729547.65000000037</v>
      </c>
      <c r="Y47" s="804">
        <v>-0.18374136009855296</v>
      </c>
      <c r="AA47" s="687">
        <v>65555.47</v>
      </c>
      <c r="AB47" s="686"/>
      <c r="AC47" s="686">
        <v>-598138.27</v>
      </c>
      <c r="AD47" s="686">
        <v>-275014.33</v>
      </c>
      <c r="AE47" s="686">
        <v>-387592.33</v>
      </c>
      <c r="AF47" s="686">
        <v>-417611.14</v>
      </c>
      <c r="AG47" s="686">
        <v>-317544.69</v>
      </c>
      <c r="AH47" s="686">
        <v>-1148271.3400000001</v>
      </c>
      <c r="AI47" s="686">
        <v>-158039.16</v>
      </c>
      <c r="AJ47" s="686">
        <v>-372252.49</v>
      </c>
      <c r="AK47" s="686">
        <v>-81714.5</v>
      </c>
      <c r="AL47" s="686">
        <v>-191423.2</v>
      </c>
      <c r="AM47" s="686">
        <v>-638016.43000000005</v>
      </c>
      <c r="AN47" s="686">
        <v>-205508.11000000002</v>
      </c>
      <c r="AO47" s="686"/>
      <c r="AP47" s="686">
        <v>599338.57999999996</v>
      </c>
      <c r="AQ47" s="686">
        <v>-1815828.5899999999</v>
      </c>
      <c r="AR47" s="686">
        <v>-395082.68</v>
      </c>
      <c r="AS47" s="686">
        <v>-559141.1</v>
      </c>
      <c r="AT47" s="686">
        <v>-502089.86</v>
      </c>
      <c r="AU47" s="686">
        <v>-928453.77</v>
      </c>
      <c r="AV47" s="686">
        <v>503833.15</v>
      </c>
      <c r="AW47" s="686">
        <v>-485975.18</v>
      </c>
      <c r="AX47" s="686">
        <v>0</v>
      </c>
      <c r="AY47" s="686">
        <v>0</v>
      </c>
      <c r="AZ47" s="686">
        <v>0</v>
      </c>
      <c r="BA47" s="686">
        <v>0</v>
      </c>
    </row>
    <row r="48" spans="1:53" outlineLevel="2">
      <c r="A48" s="799" t="s">
        <v>537</v>
      </c>
      <c r="B48" s="800" t="s">
        <v>538</v>
      </c>
      <c r="C48" s="801" t="s">
        <v>539</v>
      </c>
      <c r="D48" s="802"/>
      <c r="E48" s="803"/>
      <c r="F48" s="686">
        <v>1483.34</v>
      </c>
      <c r="G48" s="686">
        <v>4848.83</v>
      </c>
      <c r="H48" s="818">
        <v>-3365.49</v>
      </c>
      <c r="I48" s="804">
        <v>-0.69408290247338011</v>
      </c>
      <c r="K48" s="686">
        <v>105992.63</v>
      </c>
      <c r="L48" s="686">
        <v>63975.130000000005</v>
      </c>
      <c r="Q48" s="686">
        <v>57693.8</v>
      </c>
      <c r="R48" s="686">
        <v>47556.86</v>
      </c>
      <c r="V48" s="686">
        <v>127832.94</v>
      </c>
      <c r="W48" s="686">
        <v>66308.260000000009</v>
      </c>
      <c r="X48" s="818">
        <v>61524.679999999993</v>
      </c>
      <c r="Y48" s="804">
        <v>0.92785845986608584</v>
      </c>
      <c r="AA48" s="687">
        <v>456.34000000000003</v>
      </c>
      <c r="AB48" s="686"/>
      <c r="AC48" s="686">
        <v>2683.59</v>
      </c>
      <c r="AD48" s="686">
        <v>2224.94</v>
      </c>
      <c r="AE48" s="686">
        <v>5199.6900000000005</v>
      </c>
      <c r="AF48" s="686">
        <v>5402.58</v>
      </c>
      <c r="AG48" s="686">
        <v>907.47</v>
      </c>
      <c r="AH48" s="686">
        <v>10272.65</v>
      </c>
      <c r="AI48" s="686">
        <v>32435.38</v>
      </c>
      <c r="AJ48" s="686">
        <v>4848.83</v>
      </c>
      <c r="AK48" s="686">
        <v>3503.77</v>
      </c>
      <c r="AL48" s="686">
        <v>459.29</v>
      </c>
      <c r="AM48" s="686">
        <v>1422.84</v>
      </c>
      <c r="AN48" s="686">
        <v>16454.41</v>
      </c>
      <c r="AO48" s="686"/>
      <c r="AP48" s="686">
        <v>10543.07</v>
      </c>
      <c r="AQ48" s="686">
        <v>21824.75</v>
      </c>
      <c r="AR48" s="686">
        <v>10767.14</v>
      </c>
      <c r="AS48" s="686">
        <v>3139.08</v>
      </c>
      <c r="AT48" s="686">
        <v>2024.79</v>
      </c>
      <c r="AU48" s="686">
        <v>39713.919999999998</v>
      </c>
      <c r="AV48" s="686">
        <v>16496.54</v>
      </c>
      <c r="AW48" s="686">
        <v>1483.34</v>
      </c>
      <c r="AX48" s="686">
        <v>0</v>
      </c>
      <c r="AY48" s="686">
        <v>0</v>
      </c>
      <c r="AZ48" s="686">
        <v>0</v>
      </c>
      <c r="BA48" s="686">
        <v>0</v>
      </c>
    </row>
    <row r="49" spans="1:53" outlineLevel="2">
      <c r="A49" s="799" t="s">
        <v>540</v>
      </c>
      <c r="B49" s="800" t="s">
        <v>541</v>
      </c>
      <c r="C49" s="801" t="s">
        <v>542</v>
      </c>
      <c r="D49" s="802"/>
      <c r="E49" s="803"/>
      <c r="F49" s="686">
        <v>-3677.2200000000003</v>
      </c>
      <c r="G49" s="686">
        <v>-20367.52</v>
      </c>
      <c r="H49" s="818">
        <v>16690.3</v>
      </c>
      <c r="I49" s="804">
        <v>0.81945666433615871</v>
      </c>
      <c r="K49" s="686">
        <v>-226393.07</v>
      </c>
      <c r="L49" s="686">
        <v>-164881.41</v>
      </c>
      <c r="Q49" s="686">
        <v>-151460.4</v>
      </c>
      <c r="R49" s="686">
        <v>-124030.57</v>
      </c>
      <c r="V49" s="686">
        <v>-269881.75</v>
      </c>
      <c r="W49" s="686">
        <v>-174621.44</v>
      </c>
      <c r="X49" s="818">
        <v>-95260.31</v>
      </c>
      <c r="Y49" s="804">
        <v>-0.54552470761894989</v>
      </c>
      <c r="AA49" s="687">
        <v>-1720.43</v>
      </c>
      <c r="AB49" s="686"/>
      <c r="AC49" s="686">
        <v>-6642.43</v>
      </c>
      <c r="AD49" s="686">
        <v>-6516.43</v>
      </c>
      <c r="AE49" s="686">
        <v>-13665.09</v>
      </c>
      <c r="AF49" s="686">
        <v>-8388.59</v>
      </c>
      <c r="AG49" s="686">
        <v>-5638.3</v>
      </c>
      <c r="AH49" s="686">
        <v>-36227.81</v>
      </c>
      <c r="AI49" s="686">
        <v>-67435.240000000005</v>
      </c>
      <c r="AJ49" s="686">
        <v>-20367.52</v>
      </c>
      <c r="AK49" s="686">
        <v>-7653.67</v>
      </c>
      <c r="AL49" s="686">
        <v>-1312.68</v>
      </c>
      <c r="AM49" s="686">
        <v>-4869.6900000000005</v>
      </c>
      <c r="AN49" s="686">
        <v>-29652.639999999999</v>
      </c>
      <c r="AO49" s="686"/>
      <c r="AP49" s="686">
        <v>-18613.39</v>
      </c>
      <c r="AQ49" s="686">
        <v>-31490.14</v>
      </c>
      <c r="AR49" s="686">
        <v>-16648.45</v>
      </c>
      <c r="AS49" s="686">
        <v>-5500.54</v>
      </c>
      <c r="AT49" s="686">
        <v>-2680.15</v>
      </c>
      <c r="AU49" s="686">
        <v>-88606.82</v>
      </c>
      <c r="AV49" s="686">
        <v>-59176.36</v>
      </c>
      <c r="AW49" s="686">
        <v>-3677.2200000000003</v>
      </c>
      <c r="AX49" s="686">
        <v>0</v>
      </c>
      <c r="AY49" s="686">
        <v>0</v>
      </c>
      <c r="AZ49" s="686">
        <v>0</v>
      </c>
      <c r="BA49" s="686">
        <v>0</v>
      </c>
    </row>
    <row r="50" spans="1:53" outlineLevel="2">
      <c r="A50" s="799" t="s">
        <v>543</v>
      </c>
      <c r="B50" s="800" t="s">
        <v>544</v>
      </c>
      <c r="C50" s="801" t="s">
        <v>545</v>
      </c>
      <c r="D50" s="802"/>
      <c r="E50" s="803"/>
      <c r="F50" s="686">
        <v>0</v>
      </c>
      <c r="G50" s="686">
        <v>0</v>
      </c>
      <c r="H50" s="818">
        <v>0</v>
      </c>
      <c r="I50" s="804">
        <v>0</v>
      </c>
      <c r="K50" s="686">
        <v>0</v>
      </c>
      <c r="L50" s="686">
        <v>2730.93</v>
      </c>
      <c r="Q50" s="686">
        <v>0</v>
      </c>
      <c r="R50" s="686">
        <v>0</v>
      </c>
      <c r="V50" s="686">
        <v>0</v>
      </c>
      <c r="W50" s="686">
        <v>2730.93</v>
      </c>
      <c r="X50" s="818">
        <v>-2730.93</v>
      </c>
      <c r="Y50" s="804" t="s">
        <v>3376</v>
      </c>
      <c r="AA50" s="687">
        <v>0</v>
      </c>
      <c r="AB50" s="686"/>
      <c r="AC50" s="686">
        <v>0</v>
      </c>
      <c r="AD50" s="686">
        <v>2550.4299999999998</v>
      </c>
      <c r="AE50" s="686">
        <v>180.5</v>
      </c>
      <c r="AF50" s="686">
        <v>0</v>
      </c>
      <c r="AG50" s="686">
        <v>0</v>
      </c>
      <c r="AH50" s="686">
        <v>0</v>
      </c>
      <c r="AI50" s="686">
        <v>0</v>
      </c>
      <c r="AJ50" s="686">
        <v>0</v>
      </c>
      <c r="AK50" s="686">
        <v>0</v>
      </c>
      <c r="AL50" s="686">
        <v>0</v>
      </c>
      <c r="AM50" s="686">
        <v>0</v>
      </c>
      <c r="AN50" s="686">
        <v>0</v>
      </c>
      <c r="AO50" s="686"/>
      <c r="AP50" s="686">
        <v>0</v>
      </c>
      <c r="AQ50" s="686">
        <v>0</v>
      </c>
      <c r="AR50" s="686">
        <v>0</v>
      </c>
      <c r="AS50" s="686">
        <v>0</v>
      </c>
      <c r="AT50" s="686">
        <v>0</v>
      </c>
      <c r="AU50" s="686">
        <v>0</v>
      </c>
      <c r="AV50" s="686">
        <v>0</v>
      </c>
      <c r="AW50" s="686">
        <v>0</v>
      </c>
      <c r="AX50" s="686">
        <v>0</v>
      </c>
      <c r="AY50" s="686">
        <v>0</v>
      </c>
      <c r="AZ50" s="686">
        <v>0</v>
      </c>
      <c r="BA50" s="686">
        <v>0</v>
      </c>
    </row>
    <row r="51" spans="1:53" outlineLevel="2">
      <c r="A51" s="799" t="s">
        <v>546</v>
      </c>
      <c r="B51" s="800" t="s">
        <v>547</v>
      </c>
      <c r="C51" s="801" t="s">
        <v>548</v>
      </c>
      <c r="D51" s="802"/>
      <c r="E51" s="803"/>
      <c r="F51" s="686">
        <v>273252.59000000003</v>
      </c>
      <c r="G51" s="686">
        <v>623841.85</v>
      </c>
      <c r="H51" s="818">
        <v>-350589.25999999995</v>
      </c>
      <c r="I51" s="804">
        <v>-0.56198419519306053</v>
      </c>
      <c r="K51" s="686">
        <v>3175092.89</v>
      </c>
      <c r="L51" s="686">
        <v>3489641.09</v>
      </c>
      <c r="Q51" s="686">
        <v>777401.66</v>
      </c>
      <c r="R51" s="686">
        <v>1631637.2000000002</v>
      </c>
      <c r="V51" s="686">
        <v>4694134.4700000007</v>
      </c>
      <c r="W51" s="686">
        <v>4104104.19</v>
      </c>
      <c r="X51" s="818">
        <v>590030.28000000073</v>
      </c>
      <c r="Y51" s="804">
        <v>0.14376591155693849</v>
      </c>
      <c r="AA51" s="687">
        <v>254131.51</v>
      </c>
      <c r="AB51" s="686"/>
      <c r="AC51" s="686">
        <v>342235.67</v>
      </c>
      <c r="AD51" s="686">
        <v>306341.21000000002</v>
      </c>
      <c r="AE51" s="686">
        <v>557469.28</v>
      </c>
      <c r="AF51" s="686">
        <v>442549.06</v>
      </c>
      <c r="AG51" s="686">
        <v>209408.67</v>
      </c>
      <c r="AH51" s="686">
        <v>444043.5</v>
      </c>
      <c r="AI51" s="686">
        <v>563751.85</v>
      </c>
      <c r="AJ51" s="686">
        <v>623841.85</v>
      </c>
      <c r="AK51" s="686">
        <v>183073.24</v>
      </c>
      <c r="AL51" s="686">
        <v>285996.47000000003</v>
      </c>
      <c r="AM51" s="686">
        <v>677522.23</v>
      </c>
      <c r="AN51" s="686">
        <v>372449.64</v>
      </c>
      <c r="AO51" s="686"/>
      <c r="AP51" s="686">
        <v>627126.57999999996</v>
      </c>
      <c r="AQ51" s="686">
        <v>232646.66</v>
      </c>
      <c r="AR51" s="686">
        <v>541674.88</v>
      </c>
      <c r="AS51" s="686">
        <v>586031.62</v>
      </c>
      <c r="AT51" s="686">
        <v>410211.49</v>
      </c>
      <c r="AU51" s="686">
        <v>114346.43000000001</v>
      </c>
      <c r="AV51" s="686">
        <v>389802.64</v>
      </c>
      <c r="AW51" s="686">
        <v>273252.59000000003</v>
      </c>
      <c r="AX51" s="686">
        <v>-266135.03999999998</v>
      </c>
      <c r="AY51" s="686">
        <v>0</v>
      </c>
      <c r="AZ51" s="686">
        <v>0</v>
      </c>
      <c r="BA51" s="686">
        <v>0</v>
      </c>
    </row>
    <row r="52" spans="1:53" outlineLevel="2">
      <c r="A52" s="799" t="s">
        <v>549</v>
      </c>
      <c r="B52" s="800" t="s">
        <v>550</v>
      </c>
      <c r="C52" s="801" t="s">
        <v>551</v>
      </c>
      <c r="D52" s="802"/>
      <c r="E52" s="803"/>
      <c r="F52" s="686">
        <v>3497.27</v>
      </c>
      <c r="G52" s="686">
        <v>13358.470000000001</v>
      </c>
      <c r="H52" s="818">
        <v>-9861.2000000000007</v>
      </c>
      <c r="I52" s="804">
        <v>-0.73819831163299388</v>
      </c>
      <c r="K52" s="686">
        <v>119956.77</v>
      </c>
      <c r="L52" s="686">
        <v>46299.44</v>
      </c>
      <c r="Q52" s="686">
        <v>70608.62</v>
      </c>
      <c r="R52" s="686">
        <v>23803.87</v>
      </c>
      <c r="V52" s="686">
        <v>141836.20000000001</v>
      </c>
      <c r="W52" s="686">
        <v>54065.68</v>
      </c>
      <c r="X52" s="818">
        <v>87770.520000000019</v>
      </c>
      <c r="Y52" s="804">
        <v>1.6234054579541035</v>
      </c>
      <c r="AA52" s="687">
        <v>7173.88</v>
      </c>
      <c r="AB52" s="686"/>
      <c r="AC52" s="686">
        <v>-5814.89</v>
      </c>
      <c r="AD52" s="686">
        <v>4026.86</v>
      </c>
      <c r="AE52" s="686">
        <v>5223.67</v>
      </c>
      <c r="AF52" s="686">
        <v>1695.57</v>
      </c>
      <c r="AG52" s="686">
        <v>17364.36</v>
      </c>
      <c r="AH52" s="686">
        <v>1156.82</v>
      </c>
      <c r="AI52" s="686">
        <v>9288.58</v>
      </c>
      <c r="AJ52" s="686">
        <v>13358.470000000001</v>
      </c>
      <c r="AK52" s="686">
        <v>-1058.94</v>
      </c>
      <c r="AL52" s="686">
        <v>5831.7300000000005</v>
      </c>
      <c r="AM52" s="686">
        <v>7426.7300000000005</v>
      </c>
      <c r="AN52" s="686">
        <v>9679.91</v>
      </c>
      <c r="AO52" s="686"/>
      <c r="AP52" s="686">
        <v>8819.0300000000007</v>
      </c>
      <c r="AQ52" s="686">
        <v>21730.89</v>
      </c>
      <c r="AR52" s="686">
        <v>-1858.28</v>
      </c>
      <c r="AS52" s="686">
        <v>13366.32</v>
      </c>
      <c r="AT52" s="686">
        <v>7290.1900000000005</v>
      </c>
      <c r="AU52" s="686">
        <v>15059.880000000001</v>
      </c>
      <c r="AV52" s="686">
        <v>52051.47</v>
      </c>
      <c r="AW52" s="686">
        <v>3497.27</v>
      </c>
      <c r="AX52" s="686">
        <v>-3808.15</v>
      </c>
      <c r="AY52" s="686">
        <v>0</v>
      </c>
      <c r="AZ52" s="686">
        <v>0</v>
      </c>
      <c r="BA52" s="686">
        <v>0</v>
      </c>
    </row>
    <row r="53" spans="1:53" outlineLevel="1">
      <c r="A53" s="799" t="s">
        <v>552</v>
      </c>
      <c r="B53" s="1014"/>
      <c r="C53" s="890" t="s">
        <v>553</v>
      </c>
      <c r="D53" s="1022"/>
      <c r="E53" s="1022"/>
      <c r="F53" s="992">
        <v>3620859.6</v>
      </c>
      <c r="G53" s="992">
        <v>3057769.3699999996</v>
      </c>
      <c r="H53" s="887">
        <v>563090.23000000045</v>
      </c>
      <c r="I53" s="680">
        <v>0.18415065423982599</v>
      </c>
      <c r="J53" s="1024"/>
      <c r="K53" s="992">
        <v>19996097.289999995</v>
      </c>
      <c r="L53" s="992">
        <v>16828068.720000003</v>
      </c>
      <c r="M53" s="992"/>
      <c r="N53" s="679"/>
      <c r="O53" s="1025"/>
      <c r="P53" s="1025"/>
      <c r="Q53" s="992">
        <v>9691321.4600000009</v>
      </c>
      <c r="R53" s="992">
        <v>10929359.709999999</v>
      </c>
      <c r="S53" s="992"/>
      <c r="T53" s="1023"/>
      <c r="U53" s="1025"/>
      <c r="V53" s="992">
        <v>27030359.689999994</v>
      </c>
      <c r="W53" s="992">
        <v>21378856.269999996</v>
      </c>
      <c r="X53" s="887">
        <v>5651503.4199999981</v>
      </c>
      <c r="Y53" s="679">
        <v>0.26435012933458479</v>
      </c>
      <c r="Z53" s="799"/>
      <c r="AA53" s="1027">
        <v>1214080.95</v>
      </c>
      <c r="AB53" s="799"/>
      <c r="AC53" s="992">
        <v>683024.81000000017</v>
      </c>
      <c r="AD53" s="992">
        <v>1493448.83</v>
      </c>
      <c r="AE53" s="992">
        <v>1793634.5399999998</v>
      </c>
      <c r="AF53" s="992">
        <v>950247.84</v>
      </c>
      <c r="AG53" s="992">
        <v>978352.99</v>
      </c>
      <c r="AH53" s="992">
        <v>4475362.0100000007</v>
      </c>
      <c r="AI53" s="992">
        <v>3396228.33</v>
      </c>
      <c r="AJ53" s="992">
        <v>3057769.3699999996</v>
      </c>
      <c r="AK53" s="992">
        <v>864734.01</v>
      </c>
      <c r="AL53" s="992">
        <v>1588699.2800000005</v>
      </c>
      <c r="AM53" s="992">
        <v>2474031.31</v>
      </c>
      <c r="AN53" s="992">
        <v>2106797.8000000003</v>
      </c>
      <c r="AO53" s="799"/>
      <c r="AP53" s="992">
        <v>2759255.9699999997</v>
      </c>
      <c r="AQ53" s="992">
        <v>1640503.2099999997</v>
      </c>
      <c r="AR53" s="992">
        <v>1632297.8799999997</v>
      </c>
      <c r="AS53" s="992">
        <v>2082504.8500000003</v>
      </c>
      <c r="AT53" s="992">
        <v>2190213.9200000004</v>
      </c>
      <c r="AU53" s="992">
        <v>5001318.4099999992</v>
      </c>
      <c r="AV53" s="992">
        <v>1069143.4500000002</v>
      </c>
      <c r="AW53" s="992">
        <v>3620859.6</v>
      </c>
      <c r="AX53" s="992">
        <v>293669325.3499999</v>
      </c>
      <c r="AY53" s="992">
        <v>0</v>
      </c>
      <c r="AZ53" s="992">
        <v>0</v>
      </c>
      <c r="BA53" s="992">
        <v>0</v>
      </c>
    </row>
    <row r="54" spans="1:53" ht="0.75" customHeight="1" outlineLevel="2">
      <c r="B54" s="1014"/>
      <c r="C54" s="892" t="s">
        <v>554</v>
      </c>
      <c r="D54" s="1022"/>
      <c r="E54" s="1022"/>
      <c r="F54" s="992" t="e">
        <v>#REF!</v>
      </c>
      <c r="G54" s="992" t="e">
        <v>#REF!</v>
      </c>
      <c r="H54" s="887" t="e">
        <v>#REF!</v>
      </c>
      <c r="I54" s="680" t="e">
        <v>#REF!</v>
      </c>
      <c r="J54" s="1024"/>
      <c r="K54" s="992" t="e">
        <v>#REF!</v>
      </c>
      <c r="L54" s="992" t="e">
        <v>#REF!</v>
      </c>
      <c r="M54" s="887" t="e">
        <v>#REF!</v>
      </c>
      <c r="N54" s="679" t="e">
        <v>#REF!</v>
      </c>
      <c r="O54" s="1025"/>
      <c r="P54" s="1025"/>
      <c r="Q54" s="992" t="e">
        <v>#REF!</v>
      </c>
      <c r="R54" s="992" t="e">
        <v>#REF!</v>
      </c>
      <c r="S54" s="887" t="e">
        <v>#REF!</v>
      </c>
      <c r="T54" s="680" t="e">
        <v>#REF!</v>
      </c>
      <c r="U54" s="1025"/>
      <c r="V54" s="992" t="e">
        <v>#REF!</v>
      </c>
      <c r="W54" s="992" t="e">
        <v>#REF!</v>
      </c>
      <c r="X54" s="887" t="e">
        <v>#REF!</v>
      </c>
      <c r="Y54" s="679" t="e">
        <v>#REF!</v>
      </c>
      <c r="Z54" s="799"/>
      <c r="AA54" s="1027" t="e">
        <v>#REF!</v>
      </c>
      <c r="AB54" s="799"/>
      <c r="AC54" s="992" t="e">
        <v>#REF!</v>
      </c>
      <c r="AD54" s="992" t="e">
        <v>#REF!</v>
      </c>
      <c r="AE54" s="992" t="e">
        <v>#REF!</v>
      </c>
      <c r="AF54" s="992" t="e">
        <v>#REF!</v>
      </c>
      <c r="AG54" s="992" t="e">
        <v>#REF!</v>
      </c>
      <c r="AH54" s="992" t="e">
        <v>#REF!</v>
      </c>
      <c r="AI54" s="992" t="e">
        <v>#REF!</v>
      </c>
      <c r="AJ54" s="992" t="e">
        <v>#REF!</v>
      </c>
      <c r="AK54" s="992" t="e">
        <v>#REF!</v>
      </c>
      <c r="AL54" s="992" t="e">
        <v>#REF!</v>
      </c>
      <c r="AM54" s="992" t="e">
        <v>#REF!</v>
      </c>
      <c r="AN54" s="992" t="e">
        <v>#REF!</v>
      </c>
      <c r="AO54" s="799"/>
      <c r="AP54" s="992" t="e">
        <v>#REF!</v>
      </c>
      <c r="AQ54" s="992" t="e">
        <v>#REF!</v>
      </c>
      <c r="AR54" s="992" t="e">
        <v>#REF!</v>
      </c>
      <c r="AS54" s="992" t="e">
        <v>#REF!</v>
      </c>
      <c r="AT54" s="992" t="e">
        <v>#REF!</v>
      </c>
      <c r="AU54" s="992" t="e">
        <v>#REF!</v>
      </c>
      <c r="AV54" s="992" t="e">
        <v>#REF!</v>
      </c>
      <c r="AW54" s="992" t="e">
        <v>#REF!</v>
      </c>
      <c r="AX54" s="992" t="e">
        <v>#REF!</v>
      </c>
      <c r="AY54" s="992" t="e">
        <v>#REF!</v>
      </c>
      <c r="AZ54" s="992" t="e">
        <v>#REF!</v>
      </c>
      <c r="BA54" s="992" t="e">
        <v>#REF!</v>
      </c>
    </row>
    <row r="55" spans="1:53" outlineLevel="2">
      <c r="A55" s="799" t="s">
        <v>555</v>
      </c>
      <c r="B55" s="800" t="s">
        <v>556</v>
      </c>
      <c r="C55" s="801" t="s">
        <v>3666</v>
      </c>
      <c r="D55" s="802"/>
      <c r="E55" s="803"/>
      <c r="F55" s="686">
        <v>0</v>
      </c>
      <c r="G55" s="686">
        <v>-16937</v>
      </c>
      <c r="H55" s="818">
        <v>16937</v>
      </c>
      <c r="I55" s="804" t="s">
        <v>3376</v>
      </c>
      <c r="K55" s="686">
        <v>0</v>
      </c>
      <c r="L55" s="686">
        <v>-69020</v>
      </c>
      <c r="M55" s="818">
        <v>69020</v>
      </c>
      <c r="N55" s="804" t="s">
        <v>3376</v>
      </c>
      <c r="Q55" s="686">
        <v>0</v>
      </c>
      <c r="R55" s="686">
        <v>15271</v>
      </c>
      <c r="S55" s="818">
        <v>-15271</v>
      </c>
      <c r="T55" s="804" t="s">
        <v>3376</v>
      </c>
      <c r="V55" s="686">
        <v>-752038</v>
      </c>
      <c r="W55" s="686">
        <v>538610</v>
      </c>
      <c r="X55" s="818">
        <v>-1290648</v>
      </c>
      <c r="Y55" s="804">
        <v>-2.3962570319897516</v>
      </c>
      <c r="AA55" s="687">
        <v>903607</v>
      </c>
      <c r="AB55" s="686"/>
      <c r="AC55" s="686">
        <v>-66039</v>
      </c>
      <c r="AD55" s="686">
        <v>-66039</v>
      </c>
      <c r="AE55" s="686">
        <v>94487</v>
      </c>
      <c r="AF55" s="686">
        <v>-12703</v>
      </c>
      <c r="AG55" s="686">
        <v>-33997</v>
      </c>
      <c r="AH55" s="686">
        <v>-17060</v>
      </c>
      <c r="AI55" s="686">
        <v>49268</v>
      </c>
      <c r="AJ55" s="686">
        <v>-16937</v>
      </c>
      <c r="AK55" s="686">
        <v>-16879</v>
      </c>
      <c r="AL55" s="686">
        <v>-17115</v>
      </c>
      <c r="AM55" s="686">
        <v>-17050</v>
      </c>
      <c r="AN55" s="686">
        <v>-700994</v>
      </c>
      <c r="AO55" s="686"/>
      <c r="AP55" s="686">
        <v>-15607</v>
      </c>
      <c r="AQ55" s="686">
        <v>-24369</v>
      </c>
      <c r="AR55" s="686">
        <v>39976</v>
      </c>
      <c r="AS55" s="686">
        <v>0</v>
      </c>
      <c r="AT55" s="686">
        <v>0</v>
      </c>
      <c r="AU55" s="686">
        <v>0</v>
      </c>
      <c r="AV55" s="686">
        <v>0</v>
      </c>
      <c r="AW55" s="686">
        <v>0</v>
      </c>
      <c r="AX55" s="686">
        <v>0</v>
      </c>
      <c r="AY55" s="686">
        <v>0</v>
      </c>
      <c r="AZ55" s="686">
        <v>0</v>
      </c>
      <c r="BA55" s="686">
        <v>0</v>
      </c>
    </row>
    <row r="56" spans="1:53" outlineLevel="2">
      <c r="A56" s="799" t="s">
        <v>557</v>
      </c>
      <c r="B56" s="800" t="s">
        <v>558</v>
      </c>
      <c r="C56" s="801" t="s">
        <v>3667</v>
      </c>
      <c r="D56" s="802"/>
      <c r="E56" s="803"/>
      <c r="F56" s="686">
        <v>0</v>
      </c>
      <c r="G56" s="686">
        <v>-3848</v>
      </c>
      <c r="H56" s="818">
        <v>3848</v>
      </c>
      <c r="I56" s="804" t="s">
        <v>3376</v>
      </c>
      <c r="K56" s="686">
        <v>0</v>
      </c>
      <c r="L56" s="686">
        <v>-15013</v>
      </c>
      <c r="M56" s="818">
        <v>15013</v>
      </c>
      <c r="N56" s="804" t="s">
        <v>3376</v>
      </c>
      <c r="Q56" s="686">
        <v>0</v>
      </c>
      <c r="R56" s="686">
        <v>4183</v>
      </c>
      <c r="S56" s="818">
        <v>-4183</v>
      </c>
      <c r="T56" s="804" t="s">
        <v>3376</v>
      </c>
      <c r="V56" s="686">
        <v>-166337</v>
      </c>
      <c r="W56" s="686">
        <v>-141460</v>
      </c>
      <c r="X56" s="818">
        <v>-24877</v>
      </c>
      <c r="Y56" s="804">
        <v>-0.17585890004241481</v>
      </c>
      <c r="AA56" s="687">
        <v>-126447</v>
      </c>
      <c r="AB56" s="686"/>
      <c r="AC56" s="686">
        <v>0</v>
      </c>
      <c r="AD56" s="686">
        <v>0</v>
      </c>
      <c r="AE56" s="686">
        <v>-8413</v>
      </c>
      <c r="AF56" s="686">
        <v>-2843</v>
      </c>
      <c r="AG56" s="686">
        <v>-7940</v>
      </c>
      <c r="AH56" s="686">
        <v>-3883</v>
      </c>
      <c r="AI56" s="686">
        <v>11914</v>
      </c>
      <c r="AJ56" s="686">
        <v>-3848</v>
      </c>
      <c r="AK56" s="686">
        <v>-3836</v>
      </c>
      <c r="AL56" s="686">
        <v>-3891</v>
      </c>
      <c r="AM56" s="686">
        <v>-3877</v>
      </c>
      <c r="AN56" s="686">
        <v>-154733</v>
      </c>
      <c r="AO56" s="686"/>
      <c r="AP56" s="686">
        <v>-3541</v>
      </c>
      <c r="AQ56" s="686">
        <v>-5497</v>
      </c>
      <c r="AR56" s="686">
        <v>9038</v>
      </c>
      <c r="AS56" s="686">
        <v>0</v>
      </c>
      <c r="AT56" s="686">
        <v>0</v>
      </c>
      <c r="AU56" s="686">
        <v>0</v>
      </c>
      <c r="AV56" s="686">
        <v>0</v>
      </c>
      <c r="AW56" s="686">
        <v>0</v>
      </c>
      <c r="AX56" s="686">
        <v>0</v>
      </c>
      <c r="AY56" s="686">
        <v>0</v>
      </c>
      <c r="AZ56" s="686">
        <v>0</v>
      </c>
      <c r="BA56" s="686">
        <v>0</v>
      </c>
    </row>
    <row r="57" spans="1:53" outlineLevel="2">
      <c r="A57" s="799" t="s">
        <v>559</v>
      </c>
      <c r="B57" s="800" t="s">
        <v>560</v>
      </c>
      <c r="C57" s="801" t="s">
        <v>561</v>
      </c>
      <c r="D57" s="802"/>
      <c r="E57" s="803"/>
      <c r="F57" s="686">
        <v>0</v>
      </c>
      <c r="G57" s="686">
        <v>-113388</v>
      </c>
      <c r="H57" s="818">
        <v>113388</v>
      </c>
      <c r="I57" s="804" t="s">
        <v>3376</v>
      </c>
      <c r="K57" s="686">
        <v>0</v>
      </c>
      <c r="L57" s="686">
        <v>-439535</v>
      </c>
      <c r="M57" s="818">
        <v>439535</v>
      </c>
      <c r="N57" s="804" t="s">
        <v>3376</v>
      </c>
      <c r="Q57" s="686">
        <v>0</v>
      </c>
      <c r="R57" s="686">
        <v>125617</v>
      </c>
      <c r="S57" s="818">
        <v>-125617</v>
      </c>
      <c r="T57" s="804" t="s">
        <v>3376</v>
      </c>
      <c r="V57" s="686">
        <v>-5004643</v>
      </c>
      <c r="W57" s="686">
        <v>-4383365</v>
      </c>
      <c r="X57" s="818">
        <v>-621278</v>
      </c>
      <c r="Y57" s="804">
        <v>-0.14173540191154513</v>
      </c>
      <c r="AA57" s="687">
        <v>-4060797</v>
      </c>
      <c r="AB57" s="686"/>
      <c r="AC57" s="686">
        <v>0</v>
      </c>
      <c r="AD57" s="686">
        <v>0</v>
      </c>
      <c r="AE57" s="686">
        <v>-250484</v>
      </c>
      <c r="AF57" s="686">
        <v>-84643</v>
      </c>
      <c r="AG57" s="686">
        <v>-230025</v>
      </c>
      <c r="AH57" s="686">
        <v>-114363</v>
      </c>
      <c r="AI57" s="686">
        <v>353368</v>
      </c>
      <c r="AJ57" s="686">
        <v>-113388</v>
      </c>
      <c r="AK57" s="686">
        <v>-112979</v>
      </c>
      <c r="AL57" s="686">
        <v>-114580</v>
      </c>
      <c r="AM57" s="686">
        <v>-114134</v>
      </c>
      <c r="AN57" s="686">
        <v>-4662950</v>
      </c>
      <c r="AO57" s="686"/>
      <c r="AP57" s="686">
        <v>-104520</v>
      </c>
      <c r="AQ57" s="686">
        <v>-162857</v>
      </c>
      <c r="AR57" s="686">
        <v>267377</v>
      </c>
      <c r="AS57" s="686">
        <v>0</v>
      </c>
      <c r="AT57" s="686">
        <v>0</v>
      </c>
      <c r="AU57" s="686">
        <v>0</v>
      </c>
      <c r="AV57" s="686">
        <v>0</v>
      </c>
      <c r="AW57" s="686">
        <v>0</v>
      </c>
      <c r="AX57" s="686">
        <v>0</v>
      </c>
      <c r="AY57" s="686">
        <v>0</v>
      </c>
      <c r="AZ57" s="686">
        <v>0</v>
      </c>
      <c r="BA57" s="686">
        <v>0</v>
      </c>
    </row>
    <row r="58" spans="1:53" outlineLevel="2">
      <c r="A58" s="799" t="s">
        <v>3638</v>
      </c>
      <c r="B58" s="800" t="s">
        <v>3639</v>
      </c>
      <c r="C58" s="801" t="s">
        <v>3668</v>
      </c>
      <c r="D58" s="802"/>
      <c r="E58" s="803"/>
      <c r="F58" s="686">
        <v>-101</v>
      </c>
      <c r="G58" s="686">
        <v>0</v>
      </c>
      <c r="H58" s="818">
        <v>-101</v>
      </c>
      <c r="I58" s="804" t="s">
        <v>3376</v>
      </c>
      <c r="K58" s="686">
        <v>524416</v>
      </c>
      <c r="L58" s="686">
        <v>0</v>
      </c>
      <c r="M58" s="818">
        <v>524416</v>
      </c>
      <c r="N58" s="804" t="s">
        <v>3376</v>
      </c>
      <c r="Q58" s="686">
        <v>625112</v>
      </c>
      <c r="R58" s="686">
        <v>0</v>
      </c>
      <c r="S58" s="818">
        <v>625112</v>
      </c>
      <c r="T58" s="804" t="s">
        <v>3376</v>
      </c>
      <c r="V58" s="686">
        <v>524416</v>
      </c>
      <c r="W58" s="686">
        <v>0</v>
      </c>
      <c r="X58" s="818">
        <v>524416</v>
      </c>
      <c r="Y58" s="804" t="s">
        <v>3376</v>
      </c>
      <c r="AA58" s="687">
        <v>0</v>
      </c>
      <c r="AB58" s="686"/>
      <c r="AC58" s="686">
        <v>0</v>
      </c>
      <c r="AD58" s="686">
        <v>0</v>
      </c>
      <c r="AE58" s="686">
        <v>0</v>
      </c>
      <c r="AF58" s="686">
        <v>0</v>
      </c>
      <c r="AG58" s="686">
        <v>0</v>
      </c>
      <c r="AH58" s="686">
        <v>0</v>
      </c>
      <c r="AI58" s="686">
        <v>0</v>
      </c>
      <c r="AJ58" s="686">
        <v>0</v>
      </c>
      <c r="AK58" s="686">
        <v>0</v>
      </c>
      <c r="AL58" s="686">
        <v>0</v>
      </c>
      <c r="AM58" s="686">
        <v>0</v>
      </c>
      <c r="AN58" s="686">
        <v>0</v>
      </c>
      <c r="AO58" s="686"/>
      <c r="AP58" s="686">
        <v>0</v>
      </c>
      <c r="AQ58" s="686">
        <v>0</v>
      </c>
      <c r="AR58" s="686">
        <v>-60327</v>
      </c>
      <c r="AS58" s="686">
        <v>-20067</v>
      </c>
      <c r="AT58" s="686">
        <v>-20302</v>
      </c>
      <c r="AU58" s="686">
        <v>625314</v>
      </c>
      <c r="AV58" s="686">
        <v>-101</v>
      </c>
      <c r="AW58" s="686">
        <v>-101</v>
      </c>
      <c r="AX58" s="686">
        <v>16631</v>
      </c>
      <c r="AY58" s="686">
        <v>0</v>
      </c>
      <c r="AZ58" s="686">
        <v>0</v>
      </c>
      <c r="BA58" s="686">
        <v>0</v>
      </c>
    </row>
    <row r="59" spans="1:53" outlineLevel="2">
      <c r="A59" s="799" t="s">
        <v>3640</v>
      </c>
      <c r="B59" s="800" t="s">
        <v>3641</v>
      </c>
      <c r="C59" s="801" t="s">
        <v>3669</v>
      </c>
      <c r="D59" s="802"/>
      <c r="E59" s="803"/>
      <c r="F59" s="686">
        <v>-25</v>
      </c>
      <c r="G59" s="686">
        <v>0</v>
      </c>
      <c r="H59" s="818">
        <v>-25</v>
      </c>
      <c r="I59" s="804" t="s">
        <v>3376</v>
      </c>
      <c r="K59" s="686">
        <v>101245</v>
      </c>
      <c r="L59" s="686">
        <v>0</v>
      </c>
      <c r="M59" s="818">
        <v>101245</v>
      </c>
      <c r="N59" s="804" t="s">
        <v>3376</v>
      </c>
      <c r="Q59" s="686">
        <v>124012</v>
      </c>
      <c r="R59" s="686">
        <v>0</v>
      </c>
      <c r="S59" s="818">
        <v>124012</v>
      </c>
      <c r="T59" s="804" t="s">
        <v>3376</v>
      </c>
      <c r="V59" s="686">
        <v>101245</v>
      </c>
      <c r="W59" s="686">
        <v>0</v>
      </c>
      <c r="X59" s="818">
        <v>101245</v>
      </c>
      <c r="Y59" s="804" t="s">
        <v>3376</v>
      </c>
      <c r="AA59" s="687">
        <v>0</v>
      </c>
      <c r="AB59" s="686"/>
      <c r="AC59" s="686">
        <v>0</v>
      </c>
      <c r="AD59" s="686">
        <v>0</v>
      </c>
      <c r="AE59" s="686">
        <v>0</v>
      </c>
      <c r="AF59" s="686">
        <v>0</v>
      </c>
      <c r="AG59" s="686">
        <v>0</v>
      </c>
      <c r="AH59" s="686">
        <v>0</v>
      </c>
      <c r="AI59" s="686">
        <v>0</v>
      </c>
      <c r="AJ59" s="686">
        <v>0</v>
      </c>
      <c r="AK59" s="686">
        <v>0</v>
      </c>
      <c r="AL59" s="686">
        <v>0</v>
      </c>
      <c r="AM59" s="686">
        <v>0</v>
      </c>
      <c r="AN59" s="686">
        <v>0</v>
      </c>
      <c r="AO59" s="686"/>
      <c r="AP59" s="686">
        <v>0</v>
      </c>
      <c r="AQ59" s="686">
        <v>0</v>
      </c>
      <c r="AR59" s="686">
        <v>-13643</v>
      </c>
      <c r="AS59" s="686">
        <v>-4535</v>
      </c>
      <c r="AT59" s="686">
        <v>-4589</v>
      </c>
      <c r="AU59" s="686">
        <v>124062</v>
      </c>
      <c r="AV59" s="686">
        <v>-25</v>
      </c>
      <c r="AW59" s="686">
        <v>-25</v>
      </c>
      <c r="AX59" s="686">
        <v>4204</v>
      </c>
      <c r="AY59" s="686">
        <v>0</v>
      </c>
      <c r="AZ59" s="686">
        <v>0</v>
      </c>
      <c r="BA59" s="686">
        <v>0</v>
      </c>
    </row>
    <row r="60" spans="1:53" outlineLevel="2">
      <c r="A60" s="799" t="s">
        <v>3642</v>
      </c>
      <c r="B60" s="800" t="s">
        <v>3643</v>
      </c>
      <c r="C60" s="801" t="s">
        <v>3670</v>
      </c>
      <c r="D60" s="802"/>
      <c r="E60" s="803"/>
      <c r="F60" s="686">
        <v>-750</v>
      </c>
      <c r="G60" s="686">
        <v>0</v>
      </c>
      <c r="H60" s="818">
        <v>-750</v>
      </c>
      <c r="I60" s="804" t="s">
        <v>3376</v>
      </c>
      <c r="K60" s="686">
        <v>2948445</v>
      </c>
      <c r="L60" s="686">
        <v>0</v>
      </c>
      <c r="M60" s="818">
        <v>2948445</v>
      </c>
      <c r="N60" s="804" t="s">
        <v>3376</v>
      </c>
      <c r="Q60" s="686">
        <v>3621931</v>
      </c>
      <c r="R60" s="686">
        <v>0</v>
      </c>
      <c r="S60" s="818">
        <v>3621931</v>
      </c>
      <c r="T60" s="804" t="s">
        <v>3376</v>
      </c>
      <c r="V60" s="686">
        <v>2948445</v>
      </c>
      <c r="W60" s="686">
        <v>0</v>
      </c>
      <c r="X60" s="818">
        <v>2948445</v>
      </c>
      <c r="Y60" s="804" t="s">
        <v>3376</v>
      </c>
      <c r="AA60" s="687">
        <v>0</v>
      </c>
      <c r="AB60" s="686"/>
      <c r="AC60" s="686">
        <v>0</v>
      </c>
      <c r="AD60" s="686">
        <v>0</v>
      </c>
      <c r="AE60" s="686">
        <v>0</v>
      </c>
      <c r="AF60" s="686">
        <v>0</v>
      </c>
      <c r="AG60" s="686">
        <v>0</v>
      </c>
      <c r="AH60" s="686">
        <v>0</v>
      </c>
      <c r="AI60" s="686">
        <v>0</v>
      </c>
      <c r="AJ60" s="686">
        <v>0</v>
      </c>
      <c r="AK60" s="686">
        <v>0</v>
      </c>
      <c r="AL60" s="686">
        <v>0</v>
      </c>
      <c r="AM60" s="686">
        <v>0</v>
      </c>
      <c r="AN60" s="686">
        <v>0</v>
      </c>
      <c r="AO60" s="686"/>
      <c r="AP60" s="686">
        <v>0</v>
      </c>
      <c r="AQ60" s="686">
        <v>0</v>
      </c>
      <c r="AR60" s="686">
        <v>-403513</v>
      </c>
      <c r="AS60" s="686">
        <v>-134198</v>
      </c>
      <c r="AT60" s="686">
        <v>-135775</v>
      </c>
      <c r="AU60" s="686">
        <v>3623431</v>
      </c>
      <c r="AV60" s="686">
        <v>-750</v>
      </c>
      <c r="AW60" s="686">
        <v>-750</v>
      </c>
      <c r="AX60" s="686">
        <v>123752</v>
      </c>
      <c r="AY60" s="686">
        <v>0</v>
      </c>
      <c r="AZ60" s="686">
        <v>0</v>
      </c>
      <c r="BA60" s="686">
        <v>0</v>
      </c>
    </row>
    <row r="61" spans="1:53" outlineLevel="1">
      <c r="A61" s="799" t="s">
        <v>562</v>
      </c>
      <c r="B61" s="1014"/>
      <c r="C61" s="892" t="s">
        <v>563</v>
      </c>
      <c r="D61" s="1022"/>
      <c r="E61" s="1022"/>
      <c r="F61" s="992">
        <v>-876</v>
      </c>
      <c r="G61" s="992">
        <v>-134173</v>
      </c>
      <c r="H61" s="887">
        <v>133297</v>
      </c>
      <c r="I61" s="680">
        <v>0.99347111564919921</v>
      </c>
      <c r="J61" s="1024"/>
      <c r="K61" s="992">
        <v>3574106</v>
      </c>
      <c r="L61" s="992">
        <v>-523568</v>
      </c>
      <c r="M61" s="887">
        <v>4097674</v>
      </c>
      <c r="N61" s="679">
        <v>7.8264408825596679</v>
      </c>
      <c r="O61" s="1025"/>
      <c r="P61" s="1025"/>
      <c r="Q61" s="992">
        <v>4371055</v>
      </c>
      <c r="R61" s="992">
        <v>145071</v>
      </c>
      <c r="S61" s="887">
        <v>4225984</v>
      </c>
      <c r="T61" s="680" t="s">
        <v>3376</v>
      </c>
      <c r="U61" s="1025"/>
      <c r="V61" s="992">
        <v>-2348912</v>
      </c>
      <c r="W61" s="992">
        <v>-3986215</v>
      </c>
      <c r="X61" s="887">
        <v>1637303</v>
      </c>
      <c r="Y61" s="679">
        <v>0.41074126709171482</v>
      </c>
      <c r="Z61" s="799"/>
      <c r="AA61" s="1027">
        <v>-3283637</v>
      </c>
      <c r="AB61" s="799"/>
      <c r="AC61" s="992">
        <v>-66039</v>
      </c>
      <c r="AD61" s="992">
        <v>-66039</v>
      </c>
      <c r="AE61" s="992">
        <v>-164410</v>
      </c>
      <c r="AF61" s="992">
        <v>-100189</v>
      </c>
      <c r="AG61" s="992">
        <v>-271962</v>
      </c>
      <c r="AH61" s="992">
        <v>-135306</v>
      </c>
      <c r="AI61" s="992">
        <v>414550</v>
      </c>
      <c r="AJ61" s="992">
        <v>-134173</v>
      </c>
      <c r="AK61" s="992">
        <v>-133694</v>
      </c>
      <c r="AL61" s="992">
        <v>-135586</v>
      </c>
      <c r="AM61" s="992">
        <v>-135061</v>
      </c>
      <c r="AN61" s="992">
        <v>-5518677</v>
      </c>
      <c r="AO61" s="799"/>
      <c r="AP61" s="992">
        <v>-123668</v>
      </c>
      <c r="AQ61" s="992">
        <v>-192723</v>
      </c>
      <c r="AR61" s="992">
        <v>-161092</v>
      </c>
      <c r="AS61" s="992">
        <v>-158800</v>
      </c>
      <c r="AT61" s="992">
        <v>-160666</v>
      </c>
      <c r="AU61" s="992">
        <v>4372807</v>
      </c>
      <c r="AV61" s="992">
        <v>-876</v>
      </c>
      <c r="AW61" s="992">
        <v>-876</v>
      </c>
      <c r="AX61" s="992">
        <v>144587</v>
      </c>
      <c r="AY61" s="992">
        <v>0</v>
      </c>
      <c r="AZ61" s="992">
        <v>0</v>
      </c>
      <c r="BA61" s="992">
        <v>0</v>
      </c>
    </row>
    <row r="62" spans="1:53" ht="0.75" customHeight="1" outlineLevel="2">
      <c r="B62" s="1014"/>
      <c r="C62" s="892"/>
      <c r="D62" s="1022"/>
      <c r="E62" s="1022"/>
      <c r="F62" s="992"/>
      <c r="G62" s="992"/>
      <c r="H62" s="887"/>
      <c r="I62" s="680"/>
      <c r="J62" s="1024"/>
      <c r="K62" s="992"/>
      <c r="L62" s="992"/>
      <c r="M62" s="887"/>
      <c r="N62" s="679"/>
      <c r="O62" s="1025"/>
      <c r="P62" s="1025"/>
      <c r="Q62" s="992"/>
      <c r="R62" s="992"/>
      <c r="S62" s="887"/>
      <c r="T62" s="680"/>
      <c r="U62" s="1025"/>
      <c r="V62" s="992"/>
      <c r="W62" s="992"/>
      <c r="X62" s="887"/>
      <c r="Y62" s="679"/>
      <c r="Z62" s="799"/>
      <c r="AA62" s="1027"/>
      <c r="AB62" s="799"/>
      <c r="AC62" s="992"/>
      <c r="AD62" s="992"/>
      <c r="AE62" s="992"/>
      <c r="AF62" s="992"/>
      <c r="AG62" s="992"/>
      <c r="AH62" s="992"/>
      <c r="AI62" s="992"/>
      <c r="AJ62" s="992"/>
      <c r="AK62" s="992"/>
      <c r="AL62" s="992"/>
      <c r="AM62" s="992"/>
      <c r="AN62" s="992"/>
      <c r="AO62" s="799"/>
      <c r="AP62" s="992"/>
      <c r="AQ62" s="992"/>
      <c r="AR62" s="992"/>
      <c r="AS62" s="992"/>
      <c r="AT62" s="992"/>
      <c r="AU62" s="992"/>
      <c r="AV62" s="992"/>
      <c r="AW62" s="992"/>
      <c r="AX62" s="992"/>
      <c r="AY62" s="992"/>
      <c r="AZ62" s="992"/>
      <c r="BA62" s="992"/>
    </row>
    <row r="63" spans="1:53" outlineLevel="2">
      <c r="A63" s="799" t="s">
        <v>564</v>
      </c>
      <c r="B63" s="800" t="s">
        <v>565</v>
      </c>
      <c r="C63" s="801" t="s">
        <v>566</v>
      </c>
      <c r="D63" s="802"/>
      <c r="E63" s="803"/>
      <c r="F63" s="686">
        <v>149009.76</v>
      </c>
      <c r="G63" s="686">
        <v>64870.57</v>
      </c>
      <c r="H63" s="818">
        <v>84139.19</v>
      </c>
      <c r="I63" s="804">
        <v>1.297031766485172</v>
      </c>
      <c r="K63" s="686">
        <v>961270.45000000007</v>
      </c>
      <c r="L63" s="686">
        <v>553000.4</v>
      </c>
      <c r="M63" s="818">
        <v>408270.05000000005</v>
      </c>
      <c r="N63" s="804">
        <v>0.73828165404581991</v>
      </c>
      <c r="Q63" s="686">
        <v>404930.82</v>
      </c>
      <c r="R63" s="686">
        <v>165294.31</v>
      </c>
      <c r="S63" s="818">
        <v>239636.51</v>
      </c>
      <c r="T63" s="804">
        <v>1.4497565584683467</v>
      </c>
      <c r="V63" s="686">
        <v>1274738.24</v>
      </c>
      <c r="W63" s="686">
        <v>1019369.79</v>
      </c>
      <c r="X63" s="818">
        <v>255368.44999999995</v>
      </c>
      <c r="Y63" s="804">
        <v>0.25051600754226783</v>
      </c>
      <c r="AA63" s="687">
        <v>119734.01000000001</v>
      </c>
      <c r="AB63" s="686"/>
      <c r="AC63" s="686">
        <v>64391.66</v>
      </c>
      <c r="AD63" s="686">
        <v>85640.83</v>
      </c>
      <c r="AE63" s="686">
        <v>88713.73</v>
      </c>
      <c r="AF63" s="686">
        <v>51134.82</v>
      </c>
      <c r="AG63" s="686">
        <v>97825.05</v>
      </c>
      <c r="AH63" s="686">
        <v>24866.65</v>
      </c>
      <c r="AI63" s="686">
        <v>75557.09</v>
      </c>
      <c r="AJ63" s="686">
        <v>64870.57</v>
      </c>
      <c r="AK63" s="686">
        <v>103986.56</v>
      </c>
      <c r="AL63" s="686">
        <v>50006.93</v>
      </c>
      <c r="AM63" s="686">
        <v>82071.97</v>
      </c>
      <c r="AN63" s="686">
        <v>77402.33</v>
      </c>
      <c r="AO63" s="686"/>
      <c r="AP63" s="686">
        <v>118690.44</v>
      </c>
      <c r="AQ63" s="686">
        <v>105048.23</v>
      </c>
      <c r="AR63" s="686">
        <v>110399.91</v>
      </c>
      <c r="AS63" s="686">
        <v>102579.11</v>
      </c>
      <c r="AT63" s="686">
        <v>119621.94</v>
      </c>
      <c r="AU63" s="686">
        <v>124423.59</v>
      </c>
      <c r="AV63" s="686">
        <v>131497.47</v>
      </c>
      <c r="AW63" s="686">
        <v>149009.76</v>
      </c>
      <c r="AX63" s="686">
        <v>0</v>
      </c>
      <c r="AY63" s="686">
        <v>0</v>
      </c>
      <c r="AZ63" s="686">
        <v>0</v>
      </c>
      <c r="BA63" s="686">
        <v>0</v>
      </c>
    </row>
    <row r="64" spans="1:53" outlineLevel="2">
      <c r="A64" s="799" t="s">
        <v>567</v>
      </c>
      <c r="B64" s="800" t="s">
        <v>568</v>
      </c>
      <c r="C64" s="801" t="s">
        <v>569</v>
      </c>
      <c r="D64" s="802"/>
      <c r="E64" s="803"/>
      <c r="F64" s="686">
        <v>10697.33</v>
      </c>
      <c r="G64" s="686">
        <v>7478.07</v>
      </c>
      <c r="H64" s="818">
        <v>3219.26</v>
      </c>
      <c r="I64" s="804">
        <v>0.43049342945439134</v>
      </c>
      <c r="K64" s="686">
        <v>71792.58</v>
      </c>
      <c r="L64" s="686">
        <v>94498.81</v>
      </c>
      <c r="M64" s="818">
        <v>-22706.229999999996</v>
      </c>
      <c r="N64" s="804">
        <v>-0.24028059189316772</v>
      </c>
      <c r="Q64" s="686">
        <v>32923.97</v>
      </c>
      <c r="R64" s="686">
        <v>30617.119999999999</v>
      </c>
      <c r="S64" s="818">
        <v>2306.8500000000022</v>
      </c>
      <c r="T64" s="804">
        <v>7.5345101041508877E-2</v>
      </c>
      <c r="V64" s="686">
        <v>100547.01000000001</v>
      </c>
      <c r="W64" s="686">
        <v>130746.73999999999</v>
      </c>
      <c r="X64" s="818">
        <v>-30199.729999999981</v>
      </c>
      <c r="Y64" s="804">
        <v>-0.23097883740734174</v>
      </c>
      <c r="AA64" s="687">
        <v>8611.0300000000007</v>
      </c>
      <c r="AB64" s="686"/>
      <c r="AC64" s="686">
        <v>8519.01</v>
      </c>
      <c r="AD64" s="686">
        <v>9567.91</v>
      </c>
      <c r="AE64" s="686">
        <v>14438.34</v>
      </c>
      <c r="AF64" s="686">
        <v>20513.650000000001</v>
      </c>
      <c r="AG64" s="686">
        <v>10842.78</v>
      </c>
      <c r="AH64" s="686">
        <v>10471.69</v>
      </c>
      <c r="AI64" s="686">
        <v>12667.36</v>
      </c>
      <c r="AJ64" s="686">
        <v>7478.07</v>
      </c>
      <c r="AK64" s="686">
        <v>5817.4400000000005</v>
      </c>
      <c r="AL64" s="686">
        <v>8459.74</v>
      </c>
      <c r="AM64" s="686">
        <v>5247.81</v>
      </c>
      <c r="AN64" s="686">
        <v>9229.44</v>
      </c>
      <c r="AO64" s="686"/>
      <c r="AP64" s="686">
        <v>6667.37</v>
      </c>
      <c r="AQ64" s="686">
        <v>2008.69</v>
      </c>
      <c r="AR64" s="686">
        <v>13707.79</v>
      </c>
      <c r="AS64" s="686">
        <v>4911.74</v>
      </c>
      <c r="AT64" s="686">
        <v>11573.02</v>
      </c>
      <c r="AU64" s="686">
        <v>9475.14</v>
      </c>
      <c r="AV64" s="686">
        <v>12751.5</v>
      </c>
      <c r="AW64" s="686">
        <v>10697.33</v>
      </c>
      <c r="AX64" s="686">
        <v>0</v>
      </c>
      <c r="AY64" s="686">
        <v>0</v>
      </c>
      <c r="AZ64" s="686">
        <v>0</v>
      </c>
      <c r="BA64" s="686">
        <v>0</v>
      </c>
    </row>
    <row r="65" spans="1:53" outlineLevel="2">
      <c r="A65" s="799" t="s">
        <v>570</v>
      </c>
      <c r="B65" s="800" t="s">
        <v>571</v>
      </c>
      <c r="C65" s="801" t="s">
        <v>572</v>
      </c>
      <c r="D65" s="802"/>
      <c r="E65" s="803"/>
      <c r="F65" s="686">
        <v>226451.42499999999</v>
      </c>
      <c r="G65" s="686">
        <v>93248.604999999996</v>
      </c>
      <c r="H65" s="818">
        <v>133202.82</v>
      </c>
      <c r="I65" s="804">
        <v>1.42846984145232</v>
      </c>
      <c r="K65" s="686">
        <v>1246716.2</v>
      </c>
      <c r="L65" s="686">
        <v>767682.23</v>
      </c>
      <c r="M65" s="818">
        <v>479033.97</v>
      </c>
      <c r="N65" s="804">
        <v>0.62400033670181476</v>
      </c>
      <c r="Q65" s="686">
        <v>464778.64500000002</v>
      </c>
      <c r="R65" s="686">
        <v>280025.435</v>
      </c>
      <c r="S65" s="818">
        <v>184753.21000000002</v>
      </c>
      <c r="T65" s="804">
        <v>0.6597729595527636</v>
      </c>
      <c r="V65" s="686">
        <v>1707910.22</v>
      </c>
      <c r="W65" s="686">
        <v>1133897.47</v>
      </c>
      <c r="X65" s="818">
        <v>574012.75</v>
      </c>
      <c r="Y65" s="804">
        <v>0.50622985339230009</v>
      </c>
      <c r="AA65" s="687">
        <v>86328.650000000009</v>
      </c>
      <c r="AB65" s="686"/>
      <c r="AC65" s="686">
        <v>93243.085000000006</v>
      </c>
      <c r="AD65" s="686">
        <v>93066.074999999997</v>
      </c>
      <c r="AE65" s="686">
        <v>93123.914999999994</v>
      </c>
      <c r="AF65" s="686">
        <v>115143.785</v>
      </c>
      <c r="AG65" s="686">
        <v>93079.934999999998</v>
      </c>
      <c r="AH65" s="686">
        <v>93424.854999999996</v>
      </c>
      <c r="AI65" s="686">
        <v>93351.975000000006</v>
      </c>
      <c r="AJ65" s="686">
        <v>93248.604999999996</v>
      </c>
      <c r="AK65" s="686">
        <v>98809.595000000001</v>
      </c>
      <c r="AL65" s="686">
        <v>130536.815</v>
      </c>
      <c r="AM65" s="686">
        <v>102060.935</v>
      </c>
      <c r="AN65" s="686">
        <v>129786.675</v>
      </c>
      <c r="AO65" s="686"/>
      <c r="AP65" s="686">
        <v>186737.245</v>
      </c>
      <c r="AQ65" s="686">
        <v>148899.07500000001</v>
      </c>
      <c r="AR65" s="686">
        <v>148812.86499999999</v>
      </c>
      <c r="AS65" s="686">
        <v>148739.79500000001</v>
      </c>
      <c r="AT65" s="686">
        <v>148748.57500000001</v>
      </c>
      <c r="AU65" s="686">
        <v>121231.235</v>
      </c>
      <c r="AV65" s="686">
        <v>117095.985</v>
      </c>
      <c r="AW65" s="686">
        <v>226451.42499999999</v>
      </c>
      <c r="AX65" s="686">
        <v>272028.84000000003</v>
      </c>
      <c r="AY65" s="686">
        <v>0</v>
      </c>
      <c r="AZ65" s="686">
        <v>0</v>
      </c>
      <c r="BA65" s="686">
        <v>0</v>
      </c>
    </row>
    <row r="66" spans="1:53" outlineLevel="2">
      <c r="A66" s="799" t="s">
        <v>573</v>
      </c>
      <c r="B66" s="800" t="s">
        <v>574</v>
      </c>
      <c r="C66" s="801" t="s">
        <v>575</v>
      </c>
      <c r="D66" s="802"/>
      <c r="E66" s="803"/>
      <c r="F66" s="686">
        <v>375839.37</v>
      </c>
      <c r="G66" s="686">
        <v>216051.21</v>
      </c>
      <c r="H66" s="818">
        <v>159788.16</v>
      </c>
      <c r="I66" s="804">
        <v>0.73958465680428265</v>
      </c>
      <c r="K66" s="686">
        <v>1641480.5899999999</v>
      </c>
      <c r="L66" s="686">
        <v>2411028.15</v>
      </c>
      <c r="M66" s="818">
        <v>-769547.56</v>
      </c>
      <c r="N66" s="804">
        <v>-0.31917817301303597</v>
      </c>
      <c r="Q66" s="686">
        <v>637138.64</v>
      </c>
      <c r="R66" s="686">
        <v>709268.81</v>
      </c>
      <c r="S66" s="818">
        <v>-72130.170000000042</v>
      </c>
      <c r="T66" s="804">
        <v>-0.10169652039259987</v>
      </c>
      <c r="V66" s="686">
        <v>2439910.0999999996</v>
      </c>
      <c r="W66" s="686">
        <v>3650663.86</v>
      </c>
      <c r="X66" s="818">
        <v>-1210753.7600000002</v>
      </c>
      <c r="Y66" s="804">
        <v>-0.33165303803128021</v>
      </c>
      <c r="AA66" s="687">
        <v>369707.88</v>
      </c>
      <c r="AB66" s="686"/>
      <c r="AC66" s="686">
        <v>321742.5</v>
      </c>
      <c r="AD66" s="686">
        <v>360075.31</v>
      </c>
      <c r="AE66" s="686">
        <v>354251.31</v>
      </c>
      <c r="AF66" s="686">
        <v>412664.58</v>
      </c>
      <c r="AG66" s="686">
        <v>253025.64</v>
      </c>
      <c r="AH66" s="686">
        <v>255401.04</v>
      </c>
      <c r="AI66" s="686">
        <v>237816.56</v>
      </c>
      <c r="AJ66" s="686">
        <v>216051.21</v>
      </c>
      <c r="AK66" s="686">
        <v>199889.42</v>
      </c>
      <c r="AL66" s="686">
        <v>216239.5</v>
      </c>
      <c r="AM66" s="686">
        <v>196054.2</v>
      </c>
      <c r="AN66" s="686">
        <v>186246.39</v>
      </c>
      <c r="AO66" s="686"/>
      <c r="AP66" s="686">
        <v>211328.39</v>
      </c>
      <c r="AQ66" s="686">
        <v>175</v>
      </c>
      <c r="AR66" s="686">
        <v>493669.10000000003</v>
      </c>
      <c r="AS66" s="686">
        <v>298994.46000000002</v>
      </c>
      <c r="AT66" s="686">
        <v>175</v>
      </c>
      <c r="AU66" s="686">
        <v>261124.27000000002</v>
      </c>
      <c r="AV66" s="686">
        <v>175</v>
      </c>
      <c r="AW66" s="686">
        <v>375839.37</v>
      </c>
      <c r="AX66" s="686">
        <v>0</v>
      </c>
      <c r="AY66" s="686">
        <v>0</v>
      </c>
      <c r="AZ66" s="686">
        <v>0</v>
      </c>
      <c r="BA66" s="686">
        <v>0</v>
      </c>
    </row>
    <row r="67" spans="1:53" outlineLevel="2">
      <c r="A67" s="799" t="s">
        <v>576</v>
      </c>
      <c r="B67" s="800" t="s">
        <v>577</v>
      </c>
      <c r="C67" s="801" t="s">
        <v>578</v>
      </c>
      <c r="D67" s="802"/>
      <c r="E67" s="803"/>
      <c r="F67" s="686">
        <v>0</v>
      </c>
      <c r="G67" s="686">
        <v>0</v>
      </c>
      <c r="H67" s="818">
        <v>0</v>
      </c>
      <c r="I67" s="804">
        <v>0</v>
      </c>
      <c r="K67" s="686">
        <v>-8941.7100000000009</v>
      </c>
      <c r="L67" s="686">
        <v>1674.3500000000001</v>
      </c>
      <c r="M67" s="818">
        <v>-10616.060000000001</v>
      </c>
      <c r="N67" s="804">
        <v>-6.3404067249977603</v>
      </c>
      <c r="Q67" s="686">
        <v>-8941.7100000000009</v>
      </c>
      <c r="R67" s="686">
        <v>18000</v>
      </c>
      <c r="S67" s="818">
        <v>-26941.71</v>
      </c>
      <c r="T67" s="804">
        <v>-1.4967616666666665</v>
      </c>
      <c r="V67" s="686">
        <v>-8941.7100000000009</v>
      </c>
      <c r="W67" s="686">
        <v>51351.02</v>
      </c>
      <c r="X67" s="818">
        <v>-60292.729999999996</v>
      </c>
      <c r="Y67" s="804">
        <v>-1.1741291604334247</v>
      </c>
      <c r="AA67" s="687">
        <v>3498.01</v>
      </c>
      <c r="AB67" s="686"/>
      <c r="AC67" s="686">
        <v>-16325.65</v>
      </c>
      <c r="AD67" s="686">
        <v>3498.01</v>
      </c>
      <c r="AE67" s="686">
        <v>-3498.01</v>
      </c>
      <c r="AF67" s="686">
        <v>0</v>
      </c>
      <c r="AG67" s="686">
        <v>0</v>
      </c>
      <c r="AH67" s="686">
        <v>0</v>
      </c>
      <c r="AI67" s="686">
        <v>18000</v>
      </c>
      <c r="AJ67" s="686">
        <v>0</v>
      </c>
      <c r="AK67" s="686">
        <v>0</v>
      </c>
      <c r="AL67" s="686">
        <v>0</v>
      </c>
      <c r="AM67" s="686">
        <v>0</v>
      </c>
      <c r="AN67" s="686">
        <v>0</v>
      </c>
      <c r="AO67" s="686"/>
      <c r="AP67" s="686">
        <v>0</v>
      </c>
      <c r="AQ67" s="686">
        <v>0</v>
      </c>
      <c r="AR67" s="686">
        <v>0</v>
      </c>
      <c r="AS67" s="686">
        <v>0</v>
      </c>
      <c r="AT67" s="686">
        <v>0</v>
      </c>
      <c r="AU67" s="686">
        <v>0</v>
      </c>
      <c r="AV67" s="686">
        <v>-8941.7100000000009</v>
      </c>
      <c r="AW67" s="686">
        <v>0</v>
      </c>
      <c r="AX67" s="686">
        <v>0</v>
      </c>
      <c r="AY67" s="686">
        <v>0</v>
      </c>
      <c r="AZ67" s="686">
        <v>0</v>
      </c>
      <c r="BA67" s="686">
        <v>0</v>
      </c>
    </row>
    <row r="68" spans="1:53" outlineLevel="2">
      <c r="A68" s="799" t="s">
        <v>579</v>
      </c>
      <c r="B68" s="800" t="s">
        <v>580</v>
      </c>
      <c r="C68" s="801" t="s">
        <v>581</v>
      </c>
      <c r="D68" s="802"/>
      <c r="E68" s="803"/>
      <c r="F68" s="686">
        <v>473759.75</v>
      </c>
      <c r="G68" s="686">
        <v>418284.48</v>
      </c>
      <c r="H68" s="818">
        <v>55475.270000000019</v>
      </c>
      <c r="I68" s="804">
        <v>0.13262569531625945</v>
      </c>
      <c r="K68" s="686">
        <v>3741365.5700000003</v>
      </c>
      <c r="L68" s="686">
        <v>3335145.43</v>
      </c>
      <c r="M68" s="818">
        <v>406220.14000000013</v>
      </c>
      <c r="N68" s="804">
        <v>0.12179982808126004</v>
      </c>
      <c r="Q68" s="686">
        <v>1767452.2000000002</v>
      </c>
      <c r="R68" s="686">
        <v>1501158</v>
      </c>
      <c r="S68" s="818">
        <v>266294.20000000019</v>
      </c>
      <c r="T68" s="804">
        <v>0.17739251964150354</v>
      </c>
      <c r="V68" s="686">
        <v>5413916.6000000006</v>
      </c>
      <c r="W68" s="686">
        <v>4813965.0200000005</v>
      </c>
      <c r="X68" s="818">
        <v>599951.58000000007</v>
      </c>
      <c r="Y68" s="804">
        <v>0.12462732435891277</v>
      </c>
      <c r="AA68" s="687">
        <v>370929.48</v>
      </c>
      <c r="AB68" s="686"/>
      <c r="AC68" s="686">
        <v>373468.78</v>
      </c>
      <c r="AD68" s="686">
        <v>374876.03</v>
      </c>
      <c r="AE68" s="686">
        <v>337547.54</v>
      </c>
      <c r="AF68" s="686">
        <v>374047.54</v>
      </c>
      <c r="AG68" s="686">
        <v>374047.54</v>
      </c>
      <c r="AH68" s="686">
        <v>664589.04</v>
      </c>
      <c r="AI68" s="686">
        <v>418284.48</v>
      </c>
      <c r="AJ68" s="686">
        <v>418284.48</v>
      </c>
      <c r="AK68" s="686">
        <v>418284.48</v>
      </c>
      <c r="AL68" s="686">
        <v>417697.63</v>
      </c>
      <c r="AM68" s="686">
        <v>418284.48</v>
      </c>
      <c r="AN68" s="686">
        <v>418284.44</v>
      </c>
      <c r="AO68" s="686"/>
      <c r="AP68" s="686">
        <v>395186.98</v>
      </c>
      <c r="AQ68" s="686">
        <v>393462.25</v>
      </c>
      <c r="AR68" s="686">
        <v>395095.5</v>
      </c>
      <c r="AS68" s="686">
        <v>395084.32</v>
      </c>
      <c r="AT68" s="686">
        <v>395084.32</v>
      </c>
      <c r="AU68" s="686">
        <v>819804.66</v>
      </c>
      <c r="AV68" s="686">
        <v>473887.79000000004</v>
      </c>
      <c r="AW68" s="686">
        <v>473759.75</v>
      </c>
      <c r="AX68" s="686">
        <v>0</v>
      </c>
      <c r="AY68" s="686">
        <v>0</v>
      </c>
      <c r="AZ68" s="686">
        <v>0</v>
      </c>
      <c r="BA68" s="686">
        <v>0</v>
      </c>
    </row>
    <row r="69" spans="1:53" outlineLevel="2">
      <c r="A69" s="799" t="s">
        <v>3707</v>
      </c>
      <c r="B69" s="800" t="s">
        <v>3708</v>
      </c>
      <c r="C69" s="801" t="s">
        <v>3709</v>
      </c>
      <c r="D69" s="802"/>
      <c r="E69" s="803"/>
      <c r="F69" s="686">
        <v>24072.880000000001</v>
      </c>
      <c r="G69" s="686">
        <v>0</v>
      </c>
      <c r="H69" s="818">
        <v>24072.880000000001</v>
      </c>
      <c r="I69" s="804" t="s">
        <v>3376</v>
      </c>
      <c r="K69" s="686">
        <v>62589.49</v>
      </c>
      <c r="L69" s="686">
        <v>0</v>
      </c>
      <c r="M69" s="818">
        <v>62589.49</v>
      </c>
      <c r="N69" s="804" t="s">
        <v>3376</v>
      </c>
      <c r="Q69" s="686">
        <v>62589.49</v>
      </c>
      <c r="R69" s="686">
        <v>0</v>
      </c>
      <c r="S69" s="818">
        <v>62589.49</v>
      </c>
      <c r="T69" s="804" t="s">
        <v>3376</v>
      </c>
      <c r="V69" s="686">
        <v>62589.49</v>
      </c>
      <c r="W69" s="686">
        <v>0</v>
      </c>
      <c r="X69" s="818">
        <v>62589.49</v>
      </c>
      <c r="Y69" s="804" t="s">
        <v>3376</v>
      </c>
      <c r="AA69" s="687">
        <v>0</v>
      </c>
      <c r="AB69" s="686"/>
      <c r="AC69" s="686">
        <v>0</v>
      </c>
      <c r="AD69" s="686">
        <v>0</v>
      </c>
      <c r="AE69" s="686">
        <v>0</v>
      </c>
      <c r="AF69" s="686">
        <v>0</v>
      </c>
      <c r="AG69" s="686">
        <v>0</v>
      </c>
      <c r="AH69" s="686">
        <v>0</v>
      </c>
      <c r="AI69" s="686">
        <v>0</v>
      </c>
      <c r="AJ69" s="686">
        <v>0</v>
      </c>
      <c r="AK69" s="686">
        <v>0</v>
      </c>
      <c r="AL69" s="686">
        <v>0</v>
      </c>
      <c r="AM69" s="686">
        <v>0</v>
      </c>
      <c r="AN69" s="686">
        <v>0</v>
      </c>
      <c r="AO69" s="686"/>
      <c r="AP69" s="686">
        <v>0</v>
      </c>
      <c r="AQ69" s="686">
        <v>0</v>
      </c>
      <c r="AR69" s="686">
        <v>0</v>
      </c>
      <c r="AS69" s="686">
        <v>0</v>
      </c>
      <c r="AT69" s="686">
        <v>0</v>
      </c>
      <c r="AU69" s="686">
        <v>14443.73</v>
      </c>
      <c r="AV69" s="686">
        <v>24072.880000000001</v>
      </c>
      <c r="AW69" s="686">
        <v>24072.880000000001</v>
      </c>
      <c r="AX69" s="686">
        <v>0</v>
      </c>
      <c r="AY69" s="686">
        <v>0</v>
      </c>
      <c r="AZ69" s="686">
        <v>0</v>
      </c>
      <c r="BA69" s="686">
        <v>0</v>
      </c>
    </row>
    <row r="70" spans="1:53" outlineLevel="2">
      <c r="A70" s="799" t="s">
        <v>582</v>
      </c>
      <c r="B70" s="800" t="s">
        <v>583</v>
      </c>
      <c r="C70" s="801" t="s">
        <v>584</v>
      </c>
      <c r="D70" s="802"/>
      <c r="E70" s="803"/>
      <c r="F70" s="686">
        <v>160297.70000000001</v>
      </c>
      <c r="G70" s="686">
        <v>22012.240000000002</v>
      </c>
      <c r="H70" s="818">
        <v>138285.46000000002</v>
      </c>
      <c r="I70" s="804">
        <v>6.2822075354439173</v>
      </c>
      <c r="K70" s="686">
        <v>872380.75</v>
      </c>
      <c r="L70" s="686">
        <v>340864.06</v>
      </c>
      <c r="M70" s="818">
        <v>531516.68999999994</v>
      </c>
      <c r="N70" s="804">
        <v>1.5593215958291406</v>
      </c>
      <c r="Q70" s="686">
        <v>442104.91000000003</v>
      </c>
      <c r="R70" s="686">
        <v>67942.38</v>
      </c>
      <c r="S70" s="818">
        <v>374162.53</v>
      </c>
      <c r="T70" s="804">
        <v>5.5070565676386369</v>
      </c>
      <c r="V70" s="686">
        <v>947755.31</v>
      </c>
      <c r="W70" s="686">
        <v>493875.20000000001</v>
      </c>
      <c r="X70" s="818">
        <v>453880.11000000004</v>
      </c>
      <c r="Y70" s="804">
        <v>0.9190178206964027</v>
      </c>
      <c r="AA70" s="687">
        <v>60030.400000000001</v>
      </c>
      <c r="AB70" s="686"/>
      <c r="AC70" s="686">
        <v>188266.06</v>
      </c>
      <c r="AD70" s="686">
        <v>30016.02</v>
      </c>
      <c r="AE70" s="686">
        <v>22035.08</v>
      </c>
      <c r="AF70" s="686">
        <v>17976.27</v>
      </c>
      <c r="AG70" s="686">
        <v>14628.25</v>
      </c>
      <c r="AH70" s="686">
        <v>22901.15</v>
      </c>
      <c r="AI70" s="686">
        <v>23028.99</v>
      </c>
      <c r="AJ70" s="686">
        <v>22012.240000000002</v>
      </c>
      <c r="AK70" s="686">
        <v>18849.330000000002</v>
      </c>
      <c r="AL70" s="686">
        <v>15339.32</v>
      </c>
      <c r="AM70" s="686">
        <v>14966.960000000001</v>
      </c>
      <c r="AN70" s="686">
        <v>26218.95</v>
      </c>
      <c r="AO70" s="686"/>
      <c r="AP70" s="686">
        <v>35556.090000000004</v>
      </c>
      <c r="AQ70" s="686">
        <v>34155.5</v>
      </c>
      <c r="AR70" s="686">
        <v>119647.75</v>
      </c>
      <c r="AS70" s="686">
        <v>126267.94</v>
      </c>
      <c r="AT70" s="686">
        <v>114648.56</v>
      </c>
      <c r="AU70" s="686">
        <v>120168.05</v>
      </c>
      <c r="AV70" s="686">
        <v>161639.16</v>
      </c>
      <c r="AW70" s="686">
        <v>160297.70000000001</v>
      </c>
      <c r="AX70" s="686">
        <v>0</v>
      </c>
      <c r="AY70" s="686">
        <v>0</v>
      </c>
      <c r="AZ70" s="686">
        <v>0</v>
      </c>
      <c r="BA70" s="686">
        <v>0</v>
      </c>
    </row>
    <row r="71" spans="1:53" outlineLevel="2">
      <c r="A71" s="799" t="s">
        <v>585</v>
      </c>
      <c r="B71" s="800" t="s">
        <v>586</v>
      </c>
      <c r="C71" s="801" t="s">
        <v>587</v>
      </c>
      <c r="D71" s="802"/>
      <c r="E71" s="803"/>
      <c r="F71" s="686">
        <v>0</v>
      </c>
      <c r="G71" s="686">
        <v>0</v>
      </c>
      <c r="H71" s="818">
        <v>0</v>
      </c>
      <c r="I71" s="804">
        <v>0</v>
      </c>
      <c r="K71" s="686">
        <v>0</v>
      </c>
      <c r="L71" s="686">
        <v>0</v>
      </c>
      <c r="M71" s="818">
        <v>0</v>
      </c>
      <c r="N71" s="804">
        <v>0</v>
      </c>
      <c r="Q71" s="686">
        <v>0</v>
      </c>
      <c r="R71" s="686">
        <v>0</v>
      </c>
      <c r="S71" s="818">
        <v>0</v>
      </c>
      <c r="T71" s="804">
        <v>0</v>
      </c>
      <c r="V71" s="686">
        <v>0</v>
      </c>
      <c r="W71" s="686">
        <v>11200</v>
      </c>
      <c r="X71" s="818">
        <v>-11200</v>
      </c>
      <c r="Y71" s="804" t="s">
        <v>3376</v>
      </c>
      <c r="AA71" s="687">
        <v>11200</v>
      </c>
      <c r="AB71" s="686"/>
      <c r="AC71" s="686">
        <v>0</v>
      </c>
      <c r="AD71" s="686">
        <v>0</v>
      </c>
      <c r="AE71" s="686">
        <v>0</v>
      </c>
      <c r="AF71" s="686">
        <v>0</v>
      </c>
      <c r="AG71" s="686">
        <v>0</v>
      </c>
      <c r="AH71" s="686">
        <v>0</v>
      </c>
      <c r="AI71" s="686">
        <v>0</v>
      </c>
      <c r="AJ71" s="686">
        <v>0</v>
      </c>
      <c r="AK71" s="686">
        <v>0</v>
      </c>
      <c r="AL71" s="686">
        <v>0</v>
      </c>
      <c r="AM71" s="686">
        <v>0</v>
      </c>
      <c r="AN71" s="686">
        <v>0</v>
      </c>
      <c r="AO71" s="686"/>
      <c r="AP71" s="686">
        <v>0</v>
      </c>
      <c r="AQ71" s="686">
        <v>0</v>
      </c>
      <c r="AR71" s="686">
        <v>0</v>
      </c>
      <c r="AS71" s="686">
        <v>0</v>
      </c>
      <c r="AT71" s="686">
        <v>0</v>
      </c>
      <c r="AU71" s="686">
        <v>0</v>
      </c>
      <c r="AV71" s="686">
        <v>0</v>
      </c>
      <c r="AW71" s="686">
        <v>0</v>
      </c>
      <c r="AX71" s="686">
        <v>0</v>
      </c>
      <c r="AY71" s="686">
        <v>0</v>
      </c>
      <c r="AZ71" s="686">
        <v>0</v>
      </c>
      <c r="BA71" s="686">
        <v>0</v>
      </c>
    </row>
    <row r="72" spans="1:53" outlineLevel="2">
      <c r="A72" s="799" t="s">
        <v>588</v>
      </c>
      <c r="B72" s="800" t="s">
        <v>589</v>
      </c>
      <c r="C72" s="801" t="s">
        <v>590</v>
      </c>
      <c r="D72" s="802"/>
      <c r="E72" s="803"/>
      <c r="F72" s="686">
        <v>88451.69</v>
      </c>
      <c r="G72" s="686">
        <v>151489.73000000001</v>
      </c>
      <c r="H72" s="818">
        <v>-63038.040000000008</v>
      </c>
      <c r="I72" s="804">
        <v>-0.4161208815937556</v>
      </c>
      <c r="K72" s="686">
        <v>318179.22000000003</v>
      </c>
      <c r="L72" s="686">
        <v>499207.87</v>
      </c>
      <c r="M72" s="818">
        <v>-181028.64999999997</v>
      </c>
      <c r="N72" s="804">
        <v>-0.36263180306031628</v>
      </c>
      <c r="Q72" s="686">
        <v>129315.34</v>
      </c>
      <c r="R72" s="686">
        <v>181960.23</v>
      </c>
      <c r="S72" s="818">
        <v>-52644.890000000014</v>
      </c>
      <c r="T72" s="804">
        <v>-0.28932085873929708</v>
      </c>
      <c r="V72" s="686">
        <v>450616.25</v>
      </c>
      <c r="W72" s="686">
        <v>621845.6</v>
      </c>
      <c r="X72" s="818">
        <v>-171229.34999999998</v>
      </c>
      <c r="Y72" s="804">
        <v>-0.27535669626029352</v>
      </c>
      <c r="AA72" s="687">
        <v>69677.86</v>
      </c>
      <c r="AB72" s="686"/>
      <c r="AC72" s="686">
        <v>174970.37</v>
      </c>
      <c r="AD72" s="686">
        <v>68630.45</v>
      </c>
      <c r="AE72" s="686">
        <v>24701.32</v>
      </c>
      <c r="AF72" s="686">
        <v>14980.79</v>
      </c>
      <c r="AG72" s="686">
        <v>33964.71</v>
      </c>
      <c r="AH72" s="686">
        <v>18726.05</v>
      </c>
      <c r="AI72" s="686">
        <v>11744.45</v>
      </c>
      <c r="AJ72" s="686">
        <v>151489.73000000001</v>
      </c>
      <c r="AK72" s="686">
        <v>10618.07</v>
      </c>
      <c r="AL72" s="686">
        <v>20140.37</v>
      </c>
      <c r="AM72" s="686">
        <v>42898.57</v>
      </c>
      <c r="AN72" s="686">
        <v>58780.020000000004</v>
      </c>
      <c r="AO72" s="686"/>
      <c r="AP72" s="686">
        <v>61700.75</v>
      </c>
      <c r="AQ72" s="686">
        <v>38014</v>
      </c>
      <c r="AR72" s="686">
        <v>42933.51</v>
      </c>
      <c r="AS72" s="686">
        <v>10196.64</v>
      </c>
      <c r="AT72" s="686">
        <v>36018.980000000003</v>
      </c>
      <c r="AU72" s="686">
        <v>16488.22</v>
      </c>
      <c r="AV72" s="686">
        <v>24375.43</v>
      </c>
      <c r="AW72" s="686">
        <v>88451.69</v>
      </c>
      <c r="AX72" s="686">
        <v>0</v>
      </c>
      <c r="AY72" s="686">
        <v>0</v>
      </c>
      <c r="AZ72" s="686">
        <v>0</v>
      </c>
      <c r="BA72" s="686">
        <v>0</v>
      </c>
    </row>
    <row r="73" spans="1:53" outlineLevel="2">
      <c r="A73" s="799" t="s">
        <v>3710</v>
      </c>
      <c r="B73" s="800" t="s">
        <v>3711</v>
      </c>
      <c r="C73" s="801" t="s">
        <v>3712</v>
      </c>
      <c r="D73" s="802"/>
      <c r="E73" s="803"/>
      <c r="F73" s="686">
        <v>0</v>
      </c>
      <c r="G73" s="686">
        <v>0</v>
      </c>
      <c r="H73" s="818">
        <v>0</v>
      </c>
      <c r="I73" s="804">
        <v>0</v>
      </c>
      <c r="K73" s="686">
        <v>2124.39</v>
      </c>
      <c r="L73" s="686">
        <v>0</v>
      </c>
      <c r="M73" s="818">
        <v>2124.39</v>
      </c>
      <c r="N73" s="804" t="s">
        <v>3376</v>
      </c>
      <c r="Q73" s="686">
        <v>2124.39</v>
      </c>
      <c r="R73" s="686">
        <v>0</v>
      </c>
      <c r="S73" s="818">
        <v>2124.39</v>
      </c>
      <c r="T73" s="804" t="s">
        <v>3376</v>
      </c>
      <c r="V73" s="686">
        <v>2124.39</v>
      </c>
      <c r="W73" s="686">
        <v>0</v>
      </c>
      <c r="X73" s="818">
        <v>2124.39</v>
      </c>
      <c r="Y73" s="804" t="s">
        <v>3376</v>
      </c>
      <c r="AA73" s="687">
        <v>0</v>
      </c>
      <c r="AB73" s="686"/>
      <c r="AC73" s="686">
        <v>0</v>
      </c>
      <c r="AD73" s="686">
        <v>0</v>
      </c>
      <c r="AE73" s="686">
        <v>0</v>
      </c>
      <c r="AF73" s="686">
        <v>0</v>
      </c>
      <c r="AG73" s="686">
        <v>0</v>
      </c>
      <c r="AH73" s="686">
        <v>0</v>
      </c>
      <c r="AI73" s="686">
        <v>0</v>
      </c>
      <c r="AJ73" s="686">
        <v>0</v>
      </c>
      <c r="AK73" s="686">
        <v>0</v>
      </c>
      <c r="AL73" s="686">
        <v>0</v>
      </c>
      <c r="AM73" s="686">
        <v>0</v>
      </c>
      <c r="AN73" s="686">
        <v>0</v>
      </c>
      <c r="AO73" s="686"/>
      <c r="AP73" s="686">
        <v>0</v>
      </c>
      <c r="AQ73" s="686">
        <v>0</v>
      </c>
      <c r="AR73" s="686">
        <v>0</v>
      </c>
      <c r="AS73" s="686">
        <v>0</v>
      </c>
      <c r="AT73" s="686">
        <v>0</v>
      </c>
      <c r="AU73" s="686">
        <v>1881.94</v>
      </c>
      <c r="AV73" s="686">
        <v>242.45000000000002</v>
      </c>
      <c r="AW73" s="686">
        <v>0</v>
      </c>
      <c r="AX73" s="686">
        <v>0</v>
      </c>
      <c r="AY73" s="686">
        <v>0</v>
      </c>
      <c r="AZ73" s="686">
        <v>0</v>
      </c>
      <c r="BA73" s="686">
        <v>0</v>
      </c>
    </row>
    <row r="74" spans="1:53" outlineLevel="2">
      <c r="A74" s="799" t="s">
        <v>3475</v>
      </c>
      <c r="B74" s="800" t="s">
        <v>3476</v>
      </c>
      <c r="C74" s="801" t="s">
        <v>3477</v>
      </c>
      <c r="D74" s="802"/>
      <c r="E74" s="803"/>
      <c r="F74" s="686">
        <v>0</v>
      </c>
      <c r="G74" s="686">
        <v>0</v>
      </c>
      <c r="H74" s="818">
        <v>0</v>
      </c>
      <c r="I74" s="804">
        <v>0</v>
      </c>
      <c r="K74" s="686">
        <v>0</v>
      </c>
      <c r="L74" s="686">
        <v>0</v>
      </c>
      <c r="M74" s="818">
        <v>0</v>
      </c>
      <c r="N74" s="804">
        <v>0</v>
      </c>
      <c r="Q74" s="686">
        <v>0</v>
      </c>
      <c r="R74" s="686">
        <v>0</v>
      </c>
      <c r="S74" s="818">
        <v>0</v>
      </c>
      <c r="T74" s="804">
        <v>0</v>
      </c>
      <c r="V74" s="686">
        <v>0</v>
      </c>
      <c r="W74" s="686">
        <v>0</v>
      </c>
      <c r="X74" s="818">
        <v>0</v>
      </c>
      <c r="Y74" s="804">
        <v>0</v>
      </c>
      <c r="AA74" s="687">
        <v>0</v>
      </c>
      <c r="AB74" s="686"/>
      <c r="AC74" s="686">
        <v>0</v>
      </c>
      <c r="AD74" s="686">
        <v>0</v>
      </c>
      <c r="AE74" s="686">
        <v>0</v>
      </c>
      <c r="AF74" s="686">
        <v>0</v>
      </c>
      <c r="AG74" s="686">
        <v>0</v>
      </c>
      <c r="AH74" s="686">
        <v>0</v>
      </c>
      <c r="AI74" s="686">
        <v>0</v>
      </c>
      <c r="AJ74" s="686">
        <v>0</v>
      </c>
      <c r="AK74" s="686">
        <v>0</v>
      </c>
      <c r="AL74" s="686">
        <v>0</v>
      </c>
      <c r="AM74" s="686">
        <v>0</v>
      </c>
      <c r="AN74" s="686">
        <v>0</v>
      </c>
      <c r="AO74" s="686"/>
      <c r="AP74" s="686">
        <v>0</v>
      </c>
      <c r="AQ74" s="686">
        <v>0</v>
      </c>
      <c r="AR74" s="686">
        <v>0</v>
      </c>
      <c r="AS74" s="686">
        <v>0</v>
      </c>
      <c r="AT74" s="686">
        <v>0</v>
      </c>
      <c r="AU74" s="686">
        <v>0</v>
      </c>
      <c r="AV74" s="686">
        <v>0</v>
      </c>
      <c r="AW74" s="686">
        <v>0</v>
      </c>
      <c r="AX74" s="686">
        <v>58232460.280000001</v>
      </c>
      <c r="AY74" s="686">
        <v>0</v>
      </c>
      <c r="AZ74" s="686">
        <v>0</v>
      </c>
      <c r="BA74" s="686">
        <v>0</v>
      </c>
    </row>
    <row r="75" spans="1:53" outlineLevel="2">
      <c r="A75" s="799" t="s">
        <v>3786</v>
      </c>
      <c r="B75" s="800" t="s">
        <v>3787</v>
      </c>
      <c r="C75" s="801" t="s">
        <v>3788</v>
      </c>
      <c r="D75" s="802"/>
      <c r="E75" s="803"/>
      <c r="F75" s="686">
        <v>37933.99</v>
      </c>
      <c r="G75" s="686">
        <v>0</v>
      </c>
      <c r="H75" s="818">
        <v>37933.99</v>
      </c>
      <c r="I75" s="804" t="s">
        <v>3376</v>
      </c>
      <c r="K75" s="686">
        <v>75867.98</v>
      </c>
      <c r="L75" s="686">
        <v>0</v>
      </c>
      <c r="M75" s="818">
        <v>75867.98</v>
      </c>
      <c r="N75" s="804" t="s">
        <v>3376</v>
      </c>
      <c r="Q75" s="686">
        <v>75867.98</v>
      </c>
      <c r="R75" s="686">
        <v>0</v>
      </c>
      <c r="S75" s="818">
        <v>75867.98</v>
      </c>
      <c r="T75" s="804" t="s">
        <v>3376</v>
      </c>
      <c r="V75" s="686">
        <v>75867.98</v>
      </c>
      <c r="W75" s="686">
        <v>0</v>
      </c>
      <c r="X75" s="818">
        <v>75867.98</v>
      </c>
      <c r="Y75" s="804" t="s">
        <v>3376</v>
      </c>
      <c r="AA75" s="687">
        <v>0</v>
      </c>
      <c r="AB75" s="686"/>
      <c r="AC75" s="686">
        <v>0</v>
      </c>
      <c r="AD75" s="686">
        <v>0</v>
      </c>
      <c r="AE75" s="686">
        <v>0</v>
      </c>
      <c r="AF75" s="686">
        <v>0</v>
      </c>
      <c r="AG75" s="686">
        <v>0</v>
      </c>
      <c r="AH75" s="686">
        <v>0</v>
      </c>
      <c r="AI75" s="686">
        <v>0</v>
      </c>
      <c r="AJ75" s="686">
        <v>0</v>
      </c>
      <c r="AK75" s="686">
        <v>0</v>
      </c>
      <c r="AL75" s="686">
        <v>0</v>
      </c>
      <c r="AM75" s="686">
        <v>0</v>
      </c>
      <c r="AN75" s="686">
        <v>0</v>
      </c>
      <c r="AO75" s="686"/>
      <c r="AP75" s="686">
        <v>0</v>
      </c>
      <c r="AQ75" s="686">
        <v>0</v>
      </c>
      <c r="AR75" s="686">
        <v>0</v>
      </c>
      <c r="AS75" s="686">
        <v>0</v>
      </c>
      <c r="AT75" s="686">
        <v>0</v>
      </c>
      <c r="AU75" s="686">
        <v>0</v>
      </c>
      <c r="AV75" s="686">
        <v>37933.99</v>
      </c>
      <c r="AW75" s="686">
        <v>37933.99</v>
      </c>
      <c r="AX75" s="686">
        <v>0</v>
      </c>
      <c r="AY75" s="686">
        <v>0</v>
      </c>
      <c r="AZ75" s="686">
        <v>0</v>
      </c>
      <c r="BA75" s="686">
        <v>0</v>
      </c>
    </row>
    <row r="76" spans="1:53" outlineLevel="2">
      <c r="A76" s="799" t="s">
        <v>591</v>
      </c>
      <c r="B76" s="800" t="s">
        <v>592</v>
      </c>
      <c r="C76" s="801" t="s">
        <v>593</v>
      </c>
      <c r="D76" s="802"/>
      <c r="E76" s="803"/>
      <c r="F76" s="686">
        <v>234203.96</v>
      </c>
      <c r="G76" s="686">
        <v>148955.76999999999</v>
      </c>
      <c r="H76" s="818">
        <v>85248.19</v>
      </c>
      <c r="I76" s="804">
        <v>0.57230538971400713</v>
      </c>
      <c r="K76" s="686">
        <v>1756851.02</v>
      </c>
      <c r="L76" s="686">
        <v>1525431.56</v>
      </c>
      <c r="M76" s="818">
        <v>231419.45999999996</v>
      </c>
      <c r="N76" s="804">
        <v>0.15170753383390073</v>
      </c>
      <c r="Q76" s="686">
        <v>699257.77</v>
      </c>
      <c r="R76" s="686">
        <v>507270.57</v>
      </c>
      <c r="S76" s="818">
        <v>191987.20000000001</v>
      </c>
      <c r="T76" s="804">
        <v>0.37847100020014962</v>
      </c>
      <c r="V76" s="686">
        <v>2389335.4700000002</v>
      </c>
      <c r="W76" s="686">
        <v>2010422.04</v>
      </c>
      <c r="X76" s="818">
        <v>378913.43000000017</v>
      </c>
      <c r="Y76" s="804">
        <v>0.18847457024496217</v>
      </c>
      <c r="AA76" s="687">
        <v>193701.80000000002</v>
      </c>
      <c r="AB76" s="686"/>
      <c r="AC76" s="686">
        <v>338660.56</v>
      </c>
      <c r="AD76" s="686">
        <v>106665.92</v>
      </c>
      <c r="AE76" s="686">
        <v>307667.74</v>
      </c>
      <c r="AF76" s="686">
        <v>137109.12</v>
      </c>
      <c r="AG76" s="686">
        <v>128057.65000000001</v>
      </c>
      <c r="AH76" s="686">
        <v>154030.01</v>
      </c>
      <c r="AI76" s="686">
        <v>204284.79</v>
      </c>
      <c r="AJ76" s="686">
        <v>148955.76999999999</v>
      </c>
      <c r="AK76" s="686">
        <v>122543.96</v>
      </c>
      <c r="AL76" s="686">
        <v>168119.25</v>
      </c>
      <c r="AM76" s="686">
        <v>151074.75</v>
      </c>
      <c r="AN76" s="686">
        <v>190746.49</v>
      </c>
      <c r="AO76" s="686"/>
      <c r="AP76" s="686">
        <v>338806.06</v>
      </c>
      <c r="AQ76" s="686">
        <v>190931.29</v>
      </c>
      <c r="AR76" s="686">
        <v>125614.5</v>
      </c>
      <c r="AS76" s="686">
        <v>225133.31</v>
      </c>
      <c r="AT76" s="686">
        <v>177108.09</v>
      </c>
      <c r="AU76" s="686">
        <v>-22977.47</v>
      </c>
      <c r="AV76" s="686">
        <v>488031.28</v>
      </c>
      <c r="AW76" s="686">
        <v>234203.96</v>
      </c>
      <c r="AX76" s="686">
        <v>-266669.8</v>
      </c>
      <c r="AY76" s="686">
        <v>0</v>
      </c>
      <c r="AZ76" s="686">
        <v>0</v>
      </c>
      <c r="BA76" s="686">
        <v>0</v>
      </c>
    </row>
    <row r="77" spans="1:53" outlineLevel="2">
      <c r="A77" s="799" t="s">
        <v>594</v>
      </c>
      <c r="B77" s="800" t="s">
        <v>595</v>
      </c>
      <c r="C77" s="801" t="s">
        <v>596</v>
      </c>
      <c r="D77" s="802"/>
      <c r="E77" s="803"/>
      <c r="F77" s="686">
        <v>10925.78</v>
      </c>
      <c r="G77" s="686">
        <v>8431.43</v>
      </c>
      <c r="H77" s="818">
        <v>2494.3500000000004</v>
      </c>
      <c r="I77" s="804">
        <v>0.29583949579134267</v>
      </c>
      <c r="K77" s="686">
        <v>66620.31</v>
      </c>
      <c r="L77" s="686">
        <v>61006.200000000004</v>
      </c>
      <c r="M77" s="818">
        <v>5614.1099999999933</v>
      </c>
      <c r="N77" s="804">
        <v>9.2025236779212483E-2</v>
      </c>
      <c r="Q77" s="686">
        <v>27438.14</v>
      </c>
      <c r="R77" s="686">
        <v>24573.96</v>
      </c>
      <c r="S77" s="818">
        <v>2864.1800000000003</v>
      </c>
      <c r="T77" s="804">
        <v>0.1165534573996214</v>
      </c>
      <c r="V77" s="686">
        <v>93487.14</v>
      </c>
      <c r="W77" s="686">
        <v>95872.87</v>
      </c>
      <c r="X77" s="818">
        <v>-2385.7299999999959</v>
      </c>
      <c r="Y77" s="804">
        <v>-2.4884307729600628E-2</v>
      </c>
      <c r="AA77" s="687">
        <v>10220.61</v>
      </c>
      <c r="AB77" s="686"/>
      <c r="AC77" s="686">
        <v>9078.15</v>
      </c>
      <c r="AD77" s="686">
        <v>7497.43</v>
      </c>
      <c r="AE77" s="686">
        <v>7432.4800000000005</v>
      </c>
      <c r="AF77" s="686">
        <v>6372.21</v>
      </c>
      <c r="AG77" s="686">
        <v>6051.97</v>
      </c>
      <c r="AH77" s="686">
        <v>8657.67</v>
      </c>
      <c r="AI77" s="686">
        <v>7484.8600000000006</v>
      </c>
      <c r="AJ77" s="686">
        <v>8431.43</v>
      </c>
      <c r="AK77" s="686">
        <v>7116.6900000000005</v>
      </c>
      <c r="AL77" s="686">
        <v>5823.35</v>
      </c>
      <c r="AM77" s="686">
        <v>6109.77</v>
      </c>
      <c r="AN77" s="686">
        <v>7817.02</v>
      </c>
      <c r="AO77" s="686"/>
      <c r="AP77" s="686">
        <v>9761.51</v>
      </c>
      <c r="AQ77" s="686">
        <v>8208.91</v>
      </c>
      <c r="AR77" s="686">
        <v>7694.76</v>
      </c>
      <c r="AS77" s="686">
        <v>6471.39</v>
      </c>
      <c r="AT77" s="686">
        <v>7045.6</v>
      </c>
      <c r="AU77" s="686">
        <v>8103.53</v>
      </c>
      <c r="AV77" s="686">
        <v>8408.83</v>
      </c>
      <c r="AW77" s="686">
        <v>10925.78</v>
      </c>
      <c r="AX77" s="686">
        <v>-9936.9699999999993</v>
      </c>
      <c r="AY77" s="686">
        <v>0</v>
      </c>
      <c r="AZ77" s="686">
        <v>0</v>
      </c>
      <c r="BA77" s="686">
        <v>0</v>
      </c>
    </row>
    <row r="78" spans="1:53" outlineLevel="2">
      <c r="A78" s="799" t="s">
        <v>597</v>
      </c>
      <c r="B78" s="800" t="s">
        <v>598</v>
      </c>
      <c r="C78" s="801" t="s">
        <v>599</v>
      </c>
      <c r="D78" s="802"/>
      <c r="E78" s="803"/>
      <c r="F78" s="686">
        <v>1024058.98</v>
      </c>
      <c r="G78" s="686">
        <v>938244.16</v>
      </c>
      <c r="H78" s="818">
        <v>85814.819999999949</v>
      </c>
      <c r="I78" s="804">
        <v>9.1463207189054013E-2</v>
      </c>
      <c r="K78" s="686">
        <v>7974863.9400000004</v>
      </c>
      <c r="L78" s="686">
        <v>7382067.6900000004</v>
      </c>
      <c r="M78" s="818">
        <v>592796.25</v>
      </c>
      <c r="N78" s="804">
        <v>8.0302196470376716E-2</v>
      </c>
      <c r="Q78" s="686">
        <v>3039073.04</v>
      </c>
      <c r="R78" s="686">
        <v>2784276.27</v>
      </c>
      <c r="S78" s="818">
        <v>254796.77000000002</v>
      </c>
      <c r="T78" s="804">
        <v>9.1512747045033718E-2</v>
      </c>
      <c r="V78" s="686">
        <v>11651478.710000001</v>
      </c>
      <c r="W78" s="686">
        <v>10860097.32</v>
      </c>
      <c r="X78" s="818">
        <v>791381.3900000006</v>
      </c>
      <c r="Y78" s="804">
        <v>7.2870561531947722E-2</v>
      </c>
      <c r="AA78" s="687">
        <v>883900.28</v>
      </c>
      <c r="AB78" s="686"/>
      <c r="AC78" s="686">
        <v>937668.24</v>
      </c>
      <c r="AD78" s="686">
        <v>876312.31</v>
      </c>
      <c r="AE78" s="686">
        <v>937764.69000000006</v>
      </c>
      <c r="AF78" s="686">
        <v>907773.72</v>
      </c>
      <c r="AG78" s="686">
        <v>938272.46</v>
      </c>
      <c r="AH78" s="686">
        <v>907773.79</v>
      </c>
      <c r="AI78" s="686">
        <v>938258.32000000007</v>
      </c>
      <c r="AJ78" s="686">
        <v>938244.16</v>
      </c>
      <c r="AK78" s="686">
        <v>907759.61</v>
      </c>
      <c r="AL78" s="686">
        <v>938258.3</v>
      </c>
      <c r="AM78" s="686">
        <v>907759.6</v>
      </c>
      <c r="AN78" s="686">
        <v>922837.26</v>
      </c>
      <c r="AO78" s="686"/>
      <c r="AP78" s="686">
        <v>1016242.7</v>
      </c>
      <c r="AQ78" s="686">
        <v>916971.66</v>
      </c>
      <c r="AR78" s="686">
        <v>1008675.17</v>
      </c>
      <c r="AS78" s="686">
        <v>980820.86</v>
      </c>
      <c r="AT78" s="686">
        <v>1013080.51</v>
      </c>
      <c r="AU78" s="686">
        <v>990773.91</v>
      </c>
      <c r="AV78" s="686">
        <v>1024240.15</v>
      </c>
      <c r="AW78" s="686">
        <v>1024058.98</v>
      </c>
      <c r="AX78" s="686">
        <v>-1024137.65</v>
      </c>
      <c r="AY78" s="686">
        <v>0</v>
      </c>
      <c r="AZ78" s="686">
        <v>0</v>
      </c>
      <c r="BA78" s="686">
        <v>0</v>
      </c>
    </row>
    <row r="79" spans="1:53" outlineLevel="2">
      <c r="A79" s="799" t="s">
        <v>600</v>
      </c>
      <c r="B79" s="800" t="s">
        <v>601</v>
      </c>
      <c r="C79" s="801" t="s">
        <v>602</v>
      </c>
      <c r="D79" s="802"/>
      <c r="E79" s="803"/>
      <c r="F79" s="686">
        <v>4468.5</v>
      </c>
      <c r="G79" s="686">
        <v>4545</v>
      </c>
      <c r="H79" s="818">
        <v>-76.5</v>
      </c>
      <c r="I79" s="804">
        <v>-1.6831683168316833E-2</v>
      </c>
      <c r="K79" s="686">
        <v>38010</v>
      </c>
      <c r="L79" s="686">
        <v>35923.5</v>
      </c>
      <c r="M79" s="818">
        <v>2086.5</v>
      </c>
      <c r="N79" s="804">
        <v>5.808175706710092E-2</v>
      </c>
      <c r="Q79" s="686">
        <v>14160</v>
      </c>
      <c r="R79" s="686">
        <v>13837.5</v>
      </c>
      <c r="S79" s="818">
        <v>322.5</v>
      </c>
      <c r="T79" s="804">
        <v>2.3306233062330622E-2</v>
      </c>
      <c r="V79" s="686">
        <v>54715.5</v>
      </c>
      <c r="W79" s="686">
        <v>52461</v>
      </c>
      <c r="X79" s="818">
        <v>2254.5</v>
      </c>
      <c r="Y79" s="804">
        <v>4.2974781266083374E-2</v>
      </c>
      <c r="AA79" s="687">
        <v>4980</v>
      </c>
      <c r="AB79" s="686"/>
      <c r="AC79" s="686">
        <v>6219</v>
      </c>
      <c r="AD79" s="686">
        <v>4581</v>
      </c>
      <c r="AE79" s="686">
        <v>4059</v>
      </c>
      <c r="AF79" s="686">
        <v>3429</v>
      </c>
      <c r="AG79" s="686">
        <v>3798</v>
      </c>
      <c r="AH79" s="686">
        <v>4449</v>
      </c>
      <c r="AI79" s="686">
        <v>4843.5</v>
      </c>
      <c r="AJ79" s="686">
        <v>4545</v>
      </c>
      <c r="AK79" s="686">
        <v>3703.5</v>
      </c>
      <c r="AL79" s="686">
        <v>3613.5</v>
      </c>
      <c r="AM79" s="686">
        <v>3888</v>
      </c>
      <c r="AN79" s="686">
        <v>5500.5</v>
      </c>
      <c r="AO79" s="686"/>
      <c r="AP79" s="686">
        <v>7192.5</v>
      </c>
      <c r="AQ79" s="686">
        <v>5176.5</v>
      </c>
      <c r="AR79" s="686">
        <v>4389</v>
      </c>
      <c r="AS79" s="686">
        <v>3643.5</v>
      </c>
      <c r="AT79" s="686">
        <v>3448.5</v>
      </c>
      <c r="AU79" s="686">
        <v>4519.5</v>
      </c>
      <c r="AV79" s="686">
        <v>5172</v>
      </c>
      <c r="AW79" s="686">
        <v>4468.5</v>
      </c>
      <c r="AX79" s="686">
        <v>0</v>
      </c>
      <c r="AY79" s="686">
        <v>0</v>
      </c>
      <c r="AZ79" s="686">
        <v>0</v>
      </c>
      <c r="BA79" s="686">
        <v>0</v>
      </c>
    </row>
    <row r="80" spans="1:53" outlineLevel="2">
      <c r="A80" s="799" t="s">
        <v>3789</v>
      </c>
      <c r="B80" s="800" t="s">
        <v>3790</v>
      </c>
      <c r="C80" s="801" t="s">
        <v>3791</v>
      </c>
      <c r="D80" s="802"/>
      <c r="E80" s="803"/>
      <c r="F80" s="686">
        <v>12984</v>
      </c>
      <c r="G80" s="686">
        <v>0</v>
      </c>
      <c r="H80" s="818">
        <v>12984</v>
      </c>
      <c r="I80" s="804" t="s">
        <v>3376</v>
      </c>
      <c r="K80" s="686">
        <v>19476</v>
      </c>
      <c r="L80" s="686">
        <v>0</v>
      </c>
      <c r="M80" s="818">
        <v>19476</v>
      </c>
      <c r="N80" s="804" t="s">
        <v>3376</v>
      </c>
      <c r="Q80" s="686">
        <v>19476</v>
      </c>
      <c r="R80" s="686">
        <v>0</v>
      </c>
      <c r="S80" s="818">
        <v>19476</v>
      </c>
      <c r="T80" s="804" t="s">
        <v>3376</v>
      </c>
      <c r="V80" s="686">
        <v>19476</v>
      </c>
      <c r="W80" s="686">
        <v>0</v>
      </c>
      <c r="X80" s="818">
        <v>19476</v>
      </c>
      <c r="Y80" s="804" t="s">
        <v>3376</v>
      </c>
      <c r="AA80" s="687">
        <v>0</v>
      </c>
      <c r="AB80" s="686"/>
      <c r="AC80" s="686">
        <v>0</v>
      </c>
      <c r="AD80" s="686">
        <v>0</v>
      </c>
      <c r="AE80" s="686">
        <v>0</v>
      </c>
      <c r="AF80" s="686">
        <v>0</v>
      </c>
      <c r="AG80" s="686">
        <v>0</v>
      </c>
      <c r="AH80" s="686">
        <v>0</v>
      </c>
      <c r="AI80" s="686">
        <v>0</v>
      </c>
      <c r="AJ80" s="686">
        <v>0</v>
      </c>
      <c r="AK80" s="686">
        <v>0</v>
      </c>
      <c r="AL80" s="686">
        <v>0</v>
      </c>
      <c r="AM80" s="686">
        <v>0</v>
      </c>
      <c r="AN80" s="686">
        <v>0</v>
      </c>
      <c r="AO80" s="686"/>
      <c r="AP80" s="686">
        <v>0</v>
      </c>
      <c r="AQ80" s="686">
        <v>0</v>
      </c>
      <c r="AR80" s="686">
        <v>0</v>
      </c>
      <c r="AS80" s="686">
        <v>0</v>
      </c>
      <c r="AT80" s="686">
        <v>0</v>
      </c>
      <c r="AU80" s="686">
        <v>0</v>
      </c>
      <c r="AV80" s="686">
        <v>6492</v>
      </c>
      <c r="AW80" s="686">
        <v>12984</v>
      </c>
      <c r="AX80" s="686">
        <v>-6492</v>
      </c>
      <c r="AY80" s="686">
        <v>0</v>
      </c>
      <c r="AZ80" s="686">
        <v>0</v>
      </c>
      <c r="BA80" s="686">
        <v>0</v>
      </c>
    </row>
    <row r="81" spans="1:53" outlineLevel="2">
      <c r="A81" s="799" t="s">
        <v>603</v>
      </c>
      <c r="B81" s="800" t="s">
        <v>604</v>
      </c>
      <c r="C81" s="801" t="s">
        <v>605</v>
      </c>
      <c r="D81" s="802"/>
      <c r="E81" s="803"/>
      <c r="F81" s="686">
        <v>0</v>
      </c>
      <c r="G81" s="686">
        <v>426.84000000000003</v>
      </c>
      <c r="H81" s="818">
        <v>-426.84000000000003</v>
      </c>
      <c r="I81" s="804" t="s">
        <v>3376</v>
      </c>
      <c r="K81" s="686">
        <v>955.69</v>
      </c>
      <c r="L81" s="686">
        <v>2961.9700000000003</v>
      </c>
      <c r="M81" s="818">
        <v>-2006.2800000000002</v>
      </c>
      <c r="N81" s="804">
        <v>-0.67734649574438632</v>
      </c>
      <c r="Q81" s="686">
        <v>111.83</v>
      </c>
      <c r="R81" s="686">
        <v>2219.7000000000003</v>
      </c>
      <c r="S81" s="818">
        <v>-2107.8700000000003</v>
      </c>
      <c r="T81" s="804">
        <v>-0.94961931792584586</v>
      </c>
      <c r="V81" s="686">
        <v>2380.8200000000002</v>
      </c>
      <c r="W81" s="686">
        <v>4384.8700000000008</v>
      </c>
      <c r="X81" s="818">
        <v>-2004.0500000000006</v>
      </c>
      <c r="Y81" s="804">
        <v>-0.457037494840212</v>
      </c>
      <c r="AA81" s="687">
        <v>375.62</v>
      </c>
      <c r="AB81" s="686"/>
      <c r="AC81" s="686">
        <v>-494.22</v>
      </c>
      <c r="AD81" s="686">
        <v>12.69</v>
      </c>
      <c r="AE81" s="686">
        <v>154.61000000000001</v>
      </c>
      <c r="AF81" s="686">
        <v>558.05000000000007</v>
      </c>
      <c r="AG81" s="686">
        <v>511.14</v>
      </c>
      <c r="AH81" s="686">
        <v>639.41</v>
      </c>
      <c r="AI81" s="686">
        <v>1153.45</v>
      </c>
      <c r="AJ81" s="686">
        <v>426.84000000000003</v>
      </c>
      <c r="AK81" s="686">
        <v>878.96</v>
      </c>
      <c r="AL81" s="686">
        <v>316.24</v>
      </c>
      <c r="AM81" s="686">
        <v>112.67</v>
      </c>
      <c r="AN81" s="686">
        <v>117.26</v>
      </c>
      <c r="AO81" s="686"/>
      <c r="AP81" s="686">
        <v>21.93</v>
      </c>
      <c r="AQ81" s="686">
        <v>31.26</v>
      </c>
      <c r="AR81" s="686">
        <v>-18.3</v>
      </c>
      <c r="AS81" s="686">
        <v>409.02</v>
      </c>
      <c r="AT81" s="686">
        <v>399.95</v>
      </c>
      <c r="AU81" s="686">
        <v>111.83</v>
      </c>
      <c r="AV81" s="686">
        <v>0</v>
      </c>
      <c r="AW81" s="686">
        <v>0</v>
      </c>
      <c r="AX81" s="686">
        <v>0</v>
      </c>
      <c r="AY81" s="686">
        <v>0</v>
      </c>
      <c r="AZ81" s="686">
        <v>0</v>
      </c>
      <c r="BA81" s="686">
        <v>0</v>
      </c>
    </row>
    <row r="82" spans="1:53" outlineLevel="2">
      <c r="A82" s="799" t="s">
        <v>606</v>
      </c>
      <c r="B82" s="800" t="s">
        <v>607</v>
      </c>
      <c r="C82" s="801" t="s">
        <v>608</v>
      </c>
      <c r="D82" s="802"/>
      <c r="E82" s="803"/>
      <c r="F82" s="686">
        <v>245238.46</v>
      </c>
      <c r="G82" s="686">
        <v>209789.87</v>
      </c>
      <c r="H82" s="818">
        <v>35448.589999999997</v>
      </c>
      <c r="I82" s="804">
        <v>0.16897188601146471</v>
      </c>
      <c r="K82" s="686">
        <v>1975063.25</v>
      </c>
      <c r="L82" s="686">
        <v>1651080.22</v>
      </c>
      <c r="M82" s="818">
        <v>323983.03000000003</v>
      </c>
      <c r="N82" s="804">
        <v>0.19622488724381909</v>
      </c>
      <c r="Q82" s="686">
        <v>727714.27</v>
      </c>
      <c r="R82" s="686">
        <v>622559.13</v>
      </c>
      <c r="S82" s="818">
        <v>105155.14000000001</v>
      </c>
      <c r="T82" s="804">
        <v>0.16890787546558028</v>
      </c>
      <c r="V82" s="686">
        <v>2800326.48</v>
      </c>
      <c r="W82" s="686">
        <v>2479367.91</v>
      </c>
      <c r="X82" s="818">
        <v>320958.56999999983</v>
      </c>
      <c r="Y82" s="804">
        <v>0.12945177224625765</v>
      </c>
      <c r="AA82" s="687">
        <v>210499.84</v>
      </c>
      <c r="AB82" s="686"/>
      <c r="AC82" s="686">
        <v>209769.72</v>
      </c>
      <c r="AD82" s="686">
        <v>196182.75</v>
      </c>
      <c r="AE82" s="686">
        <v>209796.19</v>
      </c>
      <c r="AF82" s="686">
        <v>202976.24</v>
      </c>
      <c r="AG82" s="686">
        <v>209796.19</v>
      </c>
      <c r="AH82" s="686">
        <v>202976.24</v>
      </c>
      <c r="AI82" s="686">
        <v>209793.02000000002</v>
      </c>
      <c r="AJ82" s="686">
        <v>209789.87</v>
      </c>
      <c r="AK82" s="686">
        <v>202973.07</v>
      </c>
      <c r="AL82" s="686">
        <v>209793.03</v>
      </c>
      <c r="AM82" s="686">
        <v>202973.07</v>
      </c>
      <c r="AN82" s="686">
        <v>209524.06</v>
      </c>
      <c r="AO82" s="686"/>
      <c r="AP82" s="686">
        <v>256640.43</v>
      </c>
      <c r="AQ82" s="686">
        <v>231590.6</v>
      </c>
      <c r="AR82" s="686">
        <v>254888</v>
      </c>
      <c r="AS82" s="686">
        <v>247940</v>
      </c>
      <c r="AT82" s="686">
        <v>256289.95</v>
      </c>
      <c r="AU82" s="686">
        <v>237243.05000000002</v>
      </c>
      <c r="AV82" s="686">
        <v>245232.76</v>
      </c>
      <c r="AW82" s="686">
        <v>245238.46</v>
      </c>
      <c r="AX82" s="686">
        <v>-245232.76</v>
      </c>
      <c r="AY82" s="686">
        <v>0</v>
      </c>
      <c r="AZ82" s="686">
        <v>0</v>
      </c>
      <c r="BA82" s="686">
        <v>0</v>
      </c>
    </row>
    <row r="83" spans="1:53" outlineLevel="2">
      <c r="A83" s="799" t="s">
        <v>609</v>
      </c>
      <c r="B83" s="800" t="s">
        <v>610</v>
      </c>
      <c r="C83" s="801" t="s">
        <v>611</v>
      </c>
      <c r="D83" s="802"/>
      <c r="E83" s="803"/>
      <c r="F83" s="686">
        <v>592.44000000000005</v>
      </c>
      <c r="G83" s="686">
        <v>821.14</v>
      </c>
      <c r="H83" s="818">
        <v>-228.69999999999993</v>
      </c>
      <c r="I83" s="804">
        <v>-0.27851523491731001</v>
      </c>
      <c r="K83" s="686">
        <v>4650.25</v>
      </c>
      <c r="L83" s="686">
        <v>6257.2300000000005</v>
      </c>
      <c r="M83" s="818">
        <v>-1606.9800000000005</v>
      </c>
      <c r="N83" s="804">
        <v>-0.25681971095836342</v>
      </c>
      <c r="Q83" s="686">
        <v>1816.96</v>
      </c>
      <c r="R83" s="686">
        <v>2459.35</v>
      </c>
      <c r="S83" s="818">
        <v>-642.38999999999987</v>
      </c>
      <c r="T83" s="804">
        <v>-0.26120316343749361</v>
      </c>
      <c r="V83" s="686">
        <v>7680.98</v>
      </c>
      <c r="W83" s="686">
        <v>8373.73</v>
      </c>
      <c r="X83" s="818">
        <v>-692.75</v>
      </c>
      <c r="Y83" s="804">
        <v>-8.2728963078580284E-2</v>
      </c>
      <c r="AA83" s="687">
        <v>552.32000000000005</v>
      </c>
      <c r="AB83" s="686"/>
      <c r="AC83" s="686">
        <v>861.92000000000007</v>
      </c>
      <c r="AD83" s="686">
        <v>755.47</v>
      </c>
      <c r="AE83" s="686">
        <v>743.30000000000007</v>
      </c>
      <c r="AF83" s="686">
        <v>689.38</v>
      </c>
      <c r="AG83" s="686">
        <v>747.81000000000006</v>
      </c>
      <c r="AH83" s="686">
        <v>811.32</v>
      </c>
      <c r="AI83" s="686">
        <v>826.89</v>
      </c>
      <c r="AJ83" s="686">
        <v>821.14</v>
      </c>
      <c r="AK83" s="686">
        <v>745.97</v>
      </c>
      <c r="AL83" s="686">
        <v>733.94</v>
      </c>
      <c r="AM83" s="686">
        <v>743.51</v>
      </c>
      <c r="AN83" s="686">
        <v>807.31000000000006</v>
      </c>
      <c r="AO83" s="686"/>
      <c r="AP83" s="686">
        <v>647.03</v>
      </c>
      <c r="AQ83" s="686">
        <v>557.63</v>
      </c>
      <c r="AR83" s="686">
        <v>563.34</v>
      </c>
      <c r="AS83" s="686">
        <v>533.61</v>
      </c>
      <c r="AT83" s="686">
        <v>531.68000000000006</v>
      </c>
      <c r="AU83" s="686">
        <v>570.03</v>
      </c>
      <c r="AV83" s="686">
        <v>654.49</v>
      </c>
      <c r="AW83" s="686">
        <v>592.44000000000005</v>
      </c>
      <c r="AX83" s="686">
        <v>-587.95000000000005</v>
      </c>
      <c r="AY83" s="686">
        <v>0</v>
      </c>
      <c r="AZ83" s="686">
        <v>0</v>
      </c>
      <c r="BA83" s="686">
        <v>0</v>
      </c>
    </row>
    <row r="84" spans="1:53" outlineLevel="2">
      <c r="A84" s="799" t="s">
        <v>612</v>
      </c>
      <c r="B84" s="800" t="s">
        <v>613</v>
      </c>
      <c r="C84" s="801" t="s">
        <v>614</v>
      </c>
      <c r="D84" s="802"/>
      <c r="E84" s="803"/>
      <c r="F84" s="686">
        <v>7544261.6200000001</v>
      </c>
      <c r="G84" s="686">
        <v>6245240.5099999998</v>
      </c>
      <c r="H84" s="818">
        <v>1299021.1100000003</v>
      </c>
      <c r="I84" s="804">
        <v>0.20800177477872672</v>
      </c>
      <c r="K84" s="686">
        <v>59098123.57</v>
      </c>
      <c r="L84" s="686">
        <v>49153129.600000001</v>
      </c>
      <c r="M84" s="818">
        <v>9944993.9699999988</v>
      </c>
      <c r="N84" s="804">
        <v>0.20232677046061373</v>
      </c>
      <c r="Q84" s="686">
        <v>22386647.050000001</v>
      </c>
      <c r="R84" s="686">
        <v>18532980.710000001</v>
      </c>
      <c r="S84" s="818">
        <v>3853666.34</v>
      </c>
      <c r="T84" s="804">
        <v>0.2079355933242106</v>
      </c>
      <c r="V84" s="686">
        <v>83665408.560000002</v>
      </c>
      <c r="W84" s="686">
        <v>73674029.25</v>
      </c>
      <c r="X84" s="818">
        <v>9991379.3100000024</v>
      </c>
      <c r="Y84" s="804">
        <v>0.1356160293079125</v>
      </c>
      <c r="AA84" s="687">
        <v>6231706.1200000001</v>
      </c>
      <c r="AB84" s="686"/>
      <c r="AC84" s="686">
        <v>6245126.6299999999</v>
      </c>
      <c r="AD84" s="686">
        <v>5841251.2300000004</v>
      </c>
      <c r="AE84" s="686">
        <v>6245936.6399999997</v>
      </c>
      <c r="AF84" s="686">
        <v>6042405.4800000004</v>
      </c>
      <c r="AG84" s="686">
        <v>6245428.9100000001</v>
      </c>
      <c r="AH84" s="686">
        <v>6042405.4800000004</v>
      </c>
      <c r="AI84" s="686">
        <v>6245334.7199999997</v>
      </c>
      <c r="AJ84" s="686">
        <v>6245240.5099999998</v>
      </c>
      <c r="AK84" s="686">
        <v>6042311.29</v>
      </c>
      <c r="AL84" s="686">
        <v>6245334.71</v>
      </c>
      <c r="AM84" s="686">
        <v>6042311.29</v>
      </c>
      <c r="AN84" s="686">
        <v>6237327.7000000002</v>
      </c>
      <c r="AO84" s="686"/>
      <c r="AP84" s="686">
        <v>7552626.0499999998</v>
      </c>
      <c r="AQ84" s="686">
        <v>6815525.8499999996</v>
      </c>
      <c r="AR84" s="686">
        <v>7501683.0700000003</v>
      </c>
      <c r="AS84" s="686">
        <v>7297555.3899999997</v>
      </c>
      <c r="AT84" s="686">
        <v>7544086.1600000001</v>
      </c>
      <c r="AU84" s="686">
        <v>7298299.2699999996</v>
      </c>
      <c r="AV84" s="686">
        <v>7544086.1600000001</v>
      </c>
      <c r="AW84" s="686">
        <v>7544261.6200000001</v>
      </c>
      <c r="AX84" s="686">
        <v>-7544086.1600000001</v>
      </c>
      <c r="AY84" s="686">
        <v>0</v>
      </c>
      <c r="AZ84" s="686">
        <v>0</v>
      </c>
      <c r="BA84" s="686">
        <v>0</v>
      </c>
    </row>
    <row r="85" spans="1:53" outlineLevel="2">
      <c r="A85" s="799" t="s">
        <v>615</v>
      </c>
      <c r="B85" s="800" t="s">
        <v>616</v>
      </c>
      <c r="C85" s="801" t="s">
        <v>617</v>
      </c>
      <c r="D85" s="802"/>
      <c r="E85" s="803"/>
      <c r="F85" s="686">
        <v>18120.420000000002</v>
      </c>
      <c r="G85" s="686">
        <v>22795.87</v>
      </c>
      <c r="H85" s="818">
        <v>-4675.4499999999971</v>
      </c>
      <c r="I85" s="804">
        <v>-0.20510074851277874</v>
      </c>
      <c r="K85" s="686">
        <v>134450.06</v>
      </c>
      <c r="L85" s="686">
        <v>170498.59</v>
      </c>
      <c r="M85" s="818">
        <v>-36048.53</v>
      </c>
      <c r="N85" s="804">
        <v>-0.21143007692908194</v>
      </c>
      <c r="Q85" s="686">
        <v>54507.51</v>
      </c>
      <c r="R85" s="686">
        <v>67860.100000000006</v>
      </c>
      <c r="S85" s="818">
        <v>-13352.590000000004</v>
      </c>
      <c r="T85" s="804">
        <v>-0.19676643565217267</v>
      </c>
      <c r="V85" s="686">
        <v>215751.67999999999</v>
      </c>
      <c r="W85" s="686">
        <v>226121.94</v>
      </c>
      <c r="X85" s="818">
        <v>-10370.260000000009</v>
      </c>
      <c r="Y85" s="804">
        <v>-4.5861361352197885E-2</v>
      </c>
      <c r="AA85" s="687">
        <v>15207.710000000001</v>
      </c>
      <c r="AB85" s="686"/>
      <c r="AC85" s="686">
        <v>24124.23</v>
      </c>
      <c r="AD85" s="686">
        <v>20167.310000000001</v>
      </c>
      <c r="AE85" s="686">
        <v>20103.600000000002</v>
      </c>
      <c r="AF85" s="686">
        <v>18280.52</v>
      </c>
      <c r="AG85" s="686">
        <v>19962.830000000002</v>
      </c>
      <c r="AH85" s="686">
        <v>22068.420000000002</v>
      </c>
      <c r="AI85" s="686">
        <v>22995.81</v>
      </c>
      <c r="AJ85" s="686">
        <v>22795.87</v>
      </c>
      <c r="AK85" s="686">
        <v>20043.650000000001</v>
      </c>
      <c r="AL85" s="686">
        <v>18970.34</v>
      </c>
      <c r="AM85" s="686">
        <v>19367.79</v>
      </c>
      <c r="AN85" s="686">
        <v>22919.84</v>
      </c>
      <c r="AO85" s="686"/>
      <c r="AP85" s="686">
        <v>19433.2</v>
      </c>
      <c r="AQ85" s="686">
        <v>16031.130000000001</v>
      </c>
      <c r="AR85" s="686">
        <v>15576.67</v>
      </c>
      <c r="AS85" s="686">
        <v>14333.09</v>
      </c>
      <c r="AT85" s="686">
        <v>14568.460000000001</v>
      </c>
      <c r="AU85" s="686">
        <v>17174.5</v>
      </c>
      <c r="AV85" s="686">
        <v>19212.59</v>
      </c>
      <c r="AW85" s="686">
        <v>18120.420000000002</v>
      </c>
      <c r="AX85" s="686">
        <v>-18141.23</v>
      </c>
      <c r="AY85" s="686">
        <v>0</v>
      </c>
      <c r="AZ85" s="686">
        <v>0</v>
      </c>
      <c r="BA85" s="686">
        <v>0</v>
      </c>
    </row>
    <row r="86" spans="1:53" outlineLevel="2">
      <c r="A86" s="799" t="s">
        <v>618</v>
      </c>
      <c r="B86" s="800" t="s">
        <v>619</v>
      </c>
      <c r="C86" s="801" t="s">
        <v>620</v>
      </c>
      <c r="D86" s="802"/>
      <c r="E86" s="803"/>
      <c r="F86" s="686">
        <v>-4909837.0199999996</v>
      </c>
      <c r="G86" s="686">
        <v>-5147873.6399999997</v>
      </c>
      <c r="H86" s="818">
        <v>238036.62000000011</v>
      </c>
      <c r="I86" s="804">
        <v>4.6239794650437482E-2</v>
      </c>
      <c r="K86" s="686">
        <v>-38464672.710000001</v>
      </c>
      <c r="L86" s="686">
        <v>-40514599.890000001</v>
      </c>
      <c r="M86" s="818">
        <v>2049927.1799999997</v>
      </c>
      <c r="N86" s="804">
        <v>5.0597246068471532E-2</v>
      </c>
      <c r="Q86" s="686">
        <v>-14569323.539999999</v>
      </c>
      <c r="R86" s="686">
        <v>-15276504.199999999</v>
      </c>
      <c r="S86" s="818">
        <v>707180.66000000015</v>
      </c>
      <c r="T86" s="804">
        <v>4.6292047626969542E-2</v>
      </c>
      <c r="V86" s="686">
        <v>-58715178.450000003</v>
      </c>
      <c r="W86" s="686">
        <v>-60034082.159999996</v>
      </c>
      <c r="X86" s="818">
        <v>1318903.7099999934</v>
      </c>
      <c r="Y86" s="804">
        <v>2.1969249175575196E-2</v>
      </c>
      <c r="AA86" s="687">
        <v>-4960653.1100000003</v>
      </c>
      <c r="AB86" s="686"/>
      <c r="AC86" s="686">
        <v>-5147379.34</v>
      </c>
      <c r="AD86" s="686">
        <v>-4813979.2</v>
      </c>
      <c r="AE86" s="686">
        <v>-5148028.9400000004</v>
      </c>
      <c r="AF86" s="686">
        <v>-4980679.2699999996</v>
      </c>
      <c r="AG86" s="686">
        <v>-5148028.9400000004</v>
      </c>
      <c r="AH86" s="686">
        <v>-4980679.2699999996</v>
      </c>
      <c r="AI86" s="686">
        <v>-5147951.29</v>
      </c>
      <c r="AJ86" s="686">
        <v>-5147873.6399999997</v>
      </c>
      <c r="AK86" s="686">
        <v>-4980601.62</v>
      </c>
      <c r="AL86" s="686">
        <v>-5147951.29</v>
      </c>
      <c r="AM86" s="686">
        <v>-4980601.62</v>
      </c>
      <c r="AN86" s="686">
        <v>-5141351.21</v>
      </c>
      <c r="AO86" s="686"/>
      <c r="AP86" s="686">
        <v>-4916437.05</v>
      </c>
      <c r="AQ86" s="686">
        <v>-4436559.62</v>
      </c>
      <c r="AR86" s="686">
        <v>-4882865.9800000004</v>
      </c>
      <c r="AS86" s="686">
        <v>-4749763.6900000004</v>
      </c>
      <c r="AT86" s="686">
        <v>-4909722.83</v>
      </c>
      <c r="AU86" s="686">
        <v>-4749763.6900000004</v>
      </c>
      <c r="AV86" s="686">
        <v>-4909722.83</v>
      </c>
      <c r="AW86" s="686">
        <v>-4909837.0199999996</v>
      </c>
      <c r="AX86" s="686">
        <v>4909722.83</v>
      </c>
      <c r="AY86" s="686">
        <v>0</v>
      </c>
      <c r="AZ86" s="686">
        <v>0</v>
      </c>
      <c r="BA86" s="686">
        <v>0</v>
      </c>
    </row>
    <row r="87" spans="1:53" outlineLevel="2">
      <c r="A87" s="799" t="s">
        <v>621</v>
      </c>
      <c r="B87" s="800" t="s">
        <v>622</v>
      </c>
      <c r="C87" s="801" t="s">
        <v>623</v>
      </c>
      <c r="D87" s="802"/>
      <c r="E87" s="803"/>
      <c r="F87" s="686">
        <v>-8058.55</v>
      </c>
      <c r="G87" s="686">
        <v>-14229.960000000001</v>
      </c>
      <c r="H87" s="818">
        <v>6171.4100000000008</v>
      </c>
      <c r="I87" s="804">
        <v>0.43369131044641029</v>
      </c>
      <c r="K87" s="686">
        <v>-66635.73</v>
      </c>
      <c r="L87" s="686">
        <v>-112522.31</v>
      </c>
      <c r="M87" s="818">
        <v>45886.58</v>
      </c>
      <c r="N87" s="804">
        <v>0.40779983987175522</v>
      </c>
      <c r="Q87" s="686">
        <v>-25099.77</v>
      </c>
      <c r="R87" s="686">
        <v>-42999.5</v>
      </c>
      <c r="S87" s="818">
        <v>17899.73</v>
      </c>
      <c r="T87" s="804">
        <v>0.41627763113524574</v>
      </c>
      <c r="V87" s="686">
        <v>-119236.09</v>
      </c>
      <c r="W87" s="686">
        <v>-137054.63</v>
      </c>
      <c r="X87" s="818">
        <v>17818.540000000008</v>
      </c>
      <c r="Y87" s="804">
        <v>0.13001049289615393</v>
      </c>
      <c r="AA87" s="687">
        <v>-7066.78</v>
      </c>
      <c r="AB87" s="686"/>
      <c r="AC87" s="686">
        <v>-17823.75</v>
      </c>
      <c r="AD87" s="686">
        <v>-13933.93</v>
      </c>
      <c r="AE87" s="686">
        <v>-13518.48</v>
      </c>
      <c r="AF87" s="686">
        <v>-11693.99</v>
      </c>
      <c r="AG87" s="686">
        <v>-12552.66</v>
      </c>
      <c r="AH87" s="686">
        <v>-13679.29</v>
      </c>
      <c r="AI87" s="686">
        <v>-15090.25</v>
      </c>
      <c r="AJ87" s="686">
        <v>-14229.960000000001</v>
      </c>
      <c r="AK87" s="686">
        <v>-12357.87</v>
      </c>
      <c r="AL87" s="686">
        <v>-12207.23</v>
      </c>
      <c r="AM87" s="686">
        <v>-12253.89</v>
      </c>
      <c r="AN87" s="686">
        <v>-15781.37</v>
      </c>
      <c r="AO87" s="686"/>
      <c r="AP87" s="686">
        <v>-11216.7</v>
      </c>
      <c r="AQ87" s="686">
        <v>-8542.7800000000007</v>
      </c>
      <c r="AR87" s="686">
        <v>-7998.52</v>
      </c>
      <c r="AS87" s="686">
        <v>-7031.6900000000005</v>
      </c>
      <c r="AT87" s="686">
        <v>-6746.27</v>
      </c>
      <c r="AU87" s="686">
        <v>-7968.2300000000005</v>
      </c>
      <c r="AV87" s="686">
        <v>-9072.99</v>
      </c>
      <c r="AW87" s="686">
        <v>-8058.55</v>
      </c>
      <c r="AX87" s="686">
        <v>8059.01</v>
      </c>
      <c r="AY87" s="686">
        <v>0</v>
      </c>
      <c r="AZ87" s="686">
        <v>0</v>
      </c>
      <c r="BA87" s="686">
        <v>0</v>
      </c>
    </row>
    <row r="88" spans="1:53" outlineLevel="2">
      <c r="A88" s="799" t="s">
        <v>3388</v>
      </c>
      <c r="B88" s="800" t="s">
        <v>3389</v>
      </c>
      <c r="C88" s="801" t="s">
        <v>3390</v>
      </c>
      <c r="D88" s="802"/>
      <c r="E88" s="803"/>
      <c r="F88" s="686">
        <v>1728</v>
      </c>
      <c r="G88" s="686">
        <v>2077</v>
      </c>
      <c r="H88" s="818">
        <v>-349</v>
      </c>
      <c r="I88" s="804">
        <v>-0.16803081367356765</v>
      </c>
      <c r="K88" s="686">
        <v>15420</v>
      </c>
      <c r="L88" s="686">
        <v>3988</v>
      </c>
      <c r="M88" s="818">
        <v>11432</v>
      </c>
      <c r="N88" s="804">
        <v>2.8665997993981946</v>
      </c>
      <c r="Q88" s="686">
        <v>5450</v>
      </c>
      <c r="R88" s="686">
        <v>3988</v>
      </c>
      <c r="S88" s="818">
        <v>1462</v>
      </c>
      <c r="T88" s="804">
        <v>0.36659979939819459</v>
      </c>
      <c r="V88" s="686">
        <v>23396</v>
      </c>
      <c r="W88" s="686">
        <v>3988</v>
      </c>
      <c r="X88" s="818">
        <v>19408</v>
      </c>
      <c r="Y88" s="804">
        <v>4.8665997993981946</v>
      </c>
      <c r="AA88" s="687">
        <v>0</v>
      </c>
      <c r="AB88" s="686"/>
      <c r="AC88" s="686">
        <v>0</v>
      </c>
      <c r="AD88" s="686">
        <v>0</v>
      </c>
      <c r="AE88" s="686">
        <v>0</v>
      </c>
      <c r="AF88" s="686">
        <v>0</v>
      </c>
      <c r="AG88" s="686">
        <v>0</v>
      </c>
      <c r="AH88" s="686">
        <v>0</v>
      </c>
      <c r="AI88" s="686">
        <v>1911</v>
      </c>
      <c r="AJ88" s="686">
        <v>2077</v>
      </c>
      <c r="AK88" s="686">
        <v>1994</v>
      </c>
      <c r="AL88" s="686">
        <v>1994</v>
      </c>
      <c r="AM88" s="686">
        <v>1994</v>
      </c>
      <c r="AN88" s="686">
        <v>1994</v>
      </c>
      <c r="AO88" s="686"/>
      <c r="AP88" s="686">
        <v>1994</v>
      </c>
      <c r="AQ88" s="686">
        <v>1994</v>
      </c>
      <c r="AR88" s="686">
        <v>1994</v>
      </c>
      <c r="AS88" s="686">
        <v>1994</v>
      </c>
      <c r="AT88" s="686">
        <v>1994</v>
      </c>
      <c r="AU88" s="686">
        <v>1994</v>
      </c>
      <c r="AV88" s="686">
        <v>1728</v>
      </c>
      <c r="AW88" s="686">
        <v>1728</v>
      </c>
      <c r="AX88" s="686">
        <v>-1728</v>
      </c>
      <c r="AY88" s="686">
        <v>0</v>
      </c>
      <c r="AZ88" s="686">
        <v>0</v>
      </c>
      <c r="BA88" s="686">
        <v>0</v>
      </c>
    </row>
    <row r="89" spans="1:53" outlineLevel="2">
      <c r="A89" s="799" t="s">
        <v>624</v>
      </c>
      <c r="B89" s="800" t="s">
        <v>625</v>
      </c>
      <c r="C89" s="801" t="s">
        <v>626</v>
      </c>
      <c r="D89" s="802"/>
      <c r="E89" s="803"/>
      <c r="F89" s="686">
        <v>157873.97</v>
      </c>
      <c r="G89" s="686">
        <v>143179.57</v>
      </c>
      <c r="H89" s="818">
        <v>14694.399999999994</v>
      </c>
      <c r="I89" s="804">
        <v>0.10262916699638079</v>
      </c>
      <c r="K89" s="686">
        <v>1262082.74</v>
      </c>
      <c r="L89" s="686">
        <v>1145392.31</v>
      </c>
      <c r="M89" s="818">
        <v>116690.42999999993</v>
      </c>
      <c r="N89" s="804">
        <v>0.10187813291674704</v>
      </c>
      <c r="Q89" s="686">
        <v>473621.91000000003</v>
      </c>
      <c r="R89" s="686">
        <v>429538.71</v>
      </c>
      <c r="S89" s="818">
        <v>44083.200000000012</v>
      </c>
      <c r="T89" s="804">
        <v>0.10262916699638086</v>
      </c>
      <c r="V89" s="686">
        <v>1834801.02</v>
      </c>
      <c r="W89" s="686">
        <v>1749145.87</v>
      </c>
      <c r="X89" s="818">
        <v>85655.149999999907</v>
      </c>
      <c r="Y89" s="804">
        <v>4.8969700851764809E-2</v>
      </c>
      <c r="AA89" s="687">
        <v>150938.39000000001</v>
      </c>
      <c r="AB89" s="686"/>
      <c r="AC89" s="686">
        <v>143169.56</v>
      </c>
      <c r="AD89" s="686">
        <v>143155.93</v>
      </c>
      <c r="AE89" s="686">
        <v>143168.97</v>
      </c>
      <c r="AF89" s="686">
        <v>143179.57</v>
      </c>
      <c r="AG89" s="686">
        <v>143179.57</v>
      </c>
      <c r="AH89" s="686">
        <v>143179.57</v>
      </c>
      <c r="AI89" s="686">
        <v>143179.57</v>
      </c>
      <c r="AJ89" s="686">
        <v>143179.57</v>
      </c>
      <c r="AK89" s="686">
        <v>143179.57</v>
      </c>
      <c r="AL89" s="686">
        <v>143179.57</v>
      </c>
      <c r="AM89" s="686">
        <v>143179.57</v>
      </c>
      <c r="AN89" s="686">
        <v>143179.57</v>
      </c>
      <c r="AO89" s="686"/>
      <c r="AP89" s="686">
        <v>157704.9</v>
      </c>
      <c r="AQ89" s="686">
        <v>157703.19</v>
      </c>
      <c r="AR89" s="686">
        <v>157693.48000000001</v>
      </c>
      <c r="AS89" s="686">
        <v>157686.63</v>
      </c>
      <c r="AT89" s="686">
        <v>157672.63</v>
      </c>
      <c r="AU89" s="686">
        <v>157873.97</v>
      </c>
      <c r="AV89" s="686">
        <v>157873.97</v>
      </c>
      <c r="AW89" s="686">
        <v>157873.97</v>
      </c>
      <c r="AX89" s="686">
        <v>-157873.93</v>
      </c>
      <c r="AY89" s="686">
        <v>0</v>
      </c>
      <c r="AZ89" s="686">
        <v>0</v>
      </c>
      <c r="BA89" s="686">
        <v>0</v>
      </c>
    </row>
    <row r="90" spans="1:53" outlineLevel="2">
      <c r="A90" s="799" t="s">
        <v>627</v>
      </c>
      <c r="B90" s="800" t="s">
        <v>628</v>
      </c>
      <c r="C90" s="801" t="s">
        <v>629</v>
      </c>
      <c r="D90" s="802"/>
      <c r="E90" s="803"/>
      <c r="F90" s="686">
        <v>137371.08000000002</v>
      </c>
      <c r="G90" s="686">
        <v>130246.52</v>
      </c>
      <c r="H90" s="818">
        <v>7124.5600000000122</v>
      </c>
      <c r="I90" s="804">
        <v>5.4700578564402427E-2</v>
      </c>
      <c r="K90" s="686">
        <v>1098870.92</v>
      </c>
      <c r="L90" s="686">
        <v>1042016.53</v>
      </c>
      <c r="M90" s="818">
        <v>56854.389999999898</v>
      </c>
      <c r="N90" s="804">
        <v>5.456188876389504E-2</v>
      </c>
      <c r="Q90" s="686">
        <v>412113.24</v>
      </c>
      <c r="R90" s="686">
        <v>390739.56</v>
      </c>
      <c r="S90" s="818">
        <v>21373.679999999993</v>
      </c>
      <c r="T90" s="804">
        <v>5.4700578564402316E-2</v>
      </c>
      <c r="V90" s="686">
        <v>1619857</v>
      </c>
      <c r="W90" s="686">
        <v>1527833.8900000001</v>
      </c>
      <c r="X90" s="818">
        <v>92023.10999999987</v>
      </c>
      <c r="Y90" s="804">
        <v>6.023109619593519E-2</v>
      </c>
      <c r="AA90" s="687">
        <v>121454.34</v>
      </c>
      <c r="AB90" s="686"/>
      <c r="AC90" s="686">
        <v>130256.66</v>
      </c>
      <c r="AD90" s="686">
        <v>130270.16</v>
      </c>
      <c r="AE90" s="686">
        <v>130257.11</v>
      </c>
      <c r="AF90" s="686">
        <v>130246.52</v>
      </c>
      <c r="AG90" s="686">
        <v>130246.52</v>
      </c>
      <c r="AH90" s="686">
        <v>130246.52</v>
      </c>
      <c r="AI90" s="686">
        <v>130246.52</v>
      </c>
      <c r="AJ90" s="686">
        <v>130246.52</v>
      </c>
      <c r="AK90" s="686">
        <v>130246.52</v>
      </c>
      <c r="AL90" s="686">
        <v>130246.52</v>
      </c>
      <c r="AM90" s="686">
        <v>130246.52</v>
      </c>
      <c r="AN90" s="686">
        <v>130246.52</v>
      </c>
      <c r="AO90" s="686"/>
      <c r="AP90" s="686">
        <v>137338.76999999999</v>
      </c>
      <c r="AQ90" s="686">
        <v>137340.51999999999</v>
      </c>
      <c r="AR90" s="686">
        <v>137350.23000000001</v>
      </c>
      <c r="AS90" s="686">
        <v>137357.08000000002</v>
      </c>
      <c r="AT90" s="686">
        <v>137371.08000000002</v>
      </c>
      <c r="AU90" s="686">
        <v>137371.08000000002</v>
      </c>
      <c r="AV90" s="686">
        <v>137371.08000000002</v>
      </c>
      <c r="AW90" s="686">
        <v>137371.08000000002</v>
      </c>
      <c r="AX90" s="686">
        <v>-137371.08000000002</v>
      </c>
      <c r="AY90" s="686">
        <v>0</v>
      </c>
      <c r="AZ90" s="686">
        <v>0</v>
      </c>
      <c r="BA90" s="686">
        <v>0</v>
      </c>
    </row>
    <row r="91" spans="1:53" outlineLevel="2">
      <c r="A91" s="799" t="s">
        <v>630</v>
      </c>
      <c r="B91" s="800" t="s">
        <v>631</v>
      </c>
      <c r="C91" s="801" t="s">
        <v>632</v>
      </c>
      <c r="D91" s="802"/>
      <c r="E91" s="803"/>
      <c r="F91" s="686">
        <v>-89401.67</v>
      </c>
      <c r="G91" s="686">
        <v>-107360.58</v>
      </c>
      <c r="H91" s="818">
        <v>17958.910000000003</v>
      </c>
      <c r="I91" s="804">
        <v>0.16727657395293508</v>
      </c>
      <c r="K91" s="686">
        <v>-715213.36</v>
      </c>
      <c r="L91" s="686">
        <v>-858884.64</v>
      </c>
      <c r="M91" s="818">
        <v>143671.28000000003</v>
      </c>
      <c r="N91" s="804">
        <v>0.16727657395293508</v>
      </c>
      <c r="Q91" s="686">
        <v>-268205.01</v>
      </c>
      <c r="R91" s="686">
        <v>-322081.74</v>
      </c>
      <c r="S91" s="818">
        <v>53876.729999999981</v>
      </c>
      <c r="T91" s="804">
        <v>0.16727657395293499</v>
      </c>
      <c r="V91" s="686">
        <v>-1144655.68</v>
      </c>
      <c r="W91" s="686">
        <v>-1245612</v>
      </c>
      <c r="X91" s="818">
        <v>100956.32000000007</v>
      </c>
      <c r="Y91" s="804">
        <v>8.1049572419019777E-2</v>
      </c>
      <c r="AA91" s="687">
        <v>-96681.84</v>
      </c>
      <c r="AB91" s="686"/>
      <c r="AC91" s="686">
        <v>-107360.58</v>
      </c>
      <c r="AD91" s="686">
        <v>-107360.58</v>
      </c>
      <c r="AE91" s="686">
        <v>-107360.58</v>
      </c>
      <c r="AF91" s="686">
        <v>-107360.58</v>
      </c>
      <c r="AG91" s="686">
        <v>-107360.58</v>
      </c>
      <c r="AH91" s="686">
        <v>-107360.58</v>
      </c>
      <c r="AI91" s="686">
        <v>-107360.58</v>
      </c>
      <c r="AJ91" s="686">
        <v>-107360.58</v>
      </c>
      <c r="AK91" s="686">
        <v>-107360.58</v>
      </c>
      <c r="AL91" s="686">
        <v>-107360.58</v>
      </c>
      <c r="AM91" s="686">
        <v>-107360.58</v>
      </c>
      <c r="AN91" s="686">
        <v>-107360.58</v>
      </c>
      <c r="AO91" s="686"/>
      <c r="AP91" s="686">
        <v>-89401.67</v>
      </c>
      <c r="AQ91" s="686">
        <v>-89401.67</v>
      </c>
      <c r="AR91" s="686">
        <v>-89401.67</v>
      </c>
      <c r="AS91" s="686">
        <v>-89401.67</v>
      </c>
      <c r="AT91" s="686">
        <v>-89401.67</v>
      </c>
      <c r="AU91" s="686">
        <v>-89401.67</v>
      </c>
      <c r="AV91" s="686">
        <v>-89401.67</v>
      </c>
      <c r="AW91" s="686">
        <v>-89401.67</v>
      </c>
      <c r="AX91" s="686">
        <v>89401.67</v>
      </c>
      <c r="AY91" s="686">
        <v>0</v>
      </c>
      <c r="AZ91" s="686">
        <v>0</v>
      </c>
      <c r="BA91" s="686">
        <v>0</v>
      </c>
    </row>
    <row r="92" spans="1:53" outlineLevel="2">
      <c r="A92" s="799" t="s">
        <v>633</v>
      </c>
      <c r="B92" s="800" t="s">
        <v>634</v>
      </c>
      <c r="C92" s="801" t="s">
        <v>635</v>
      </c>
      <c r="D92" s="802"/>
      <c r="E92" s="803"/>
      <c r="F92" s="686">
        <v>4465.47</v>
      </c>
      <c r="G92" s="686">
        <v>4375.2300000000005</v>
      </c>
      <c r="H92" s="818">
        <v>90.239999999999782</v>
      </c>
      <c r="I92" s="804">
        <v>2.0625201417982544E-2</v>
      </c>
      <c r="K92" s="686">
        <v>36730.46</v>
      </c>
      <c r="L92" s="686">
        <v>35001.910000000003</v>
      </c>
      <c r="M92" s="818">
        <v>1728.5499999999956</v>
      </c>
      <c r="N92" s="804">
        <v>4.9384447877272857E-2</v>
      </c>
      <c r="Q92" s="686">
        <v>13396.41</v>
      </c>
      <c r="R92" s="686">
        <v>13125.7</v>
      </c>
      <c r="S92" s="818">
        <v>270.70999999999913</v>
      </c>
      <c r="T92" s="804">
        <v>2.0624423840252263E-2</v>
      </c>
      <c r="V92" s="686">
        <v>54231.42</v>
      </c>
      <c r="W92" s="686">
        <v>51412.310000000005</v>
      </c>
      <c r="X92" s="818">
        <v>2819.1099999999933</v>
      </c>
      <c r="Y92" s="804">
        <v>5.4833365783408548E-2</v>
      </c>
      <c r="AA92" s="687">
        <v>4102.6099999999997</v>
      </c>
      <c r="AB92" s="686"/>
      <c r="AC92" s="686">
        <v>4375.22</v>
      </c>
      <c r="AD92" s="686">
        <v>4375.25</v>
      </c>
      <c r="AE92" s="686">
        <v>4375.2300000000005</v>
      </c>
      <c r="AF92" s="686">
        <v>4375.26</v>
      </c>
      <c r="AG92" s="686">
        <v>4375.25</v>
      </c>
      <c r="AH92" s="686">
        <v>4375.2300000000005</v>
      </c>
      <c r="AI92" s="686">
        <v>4375.24</v>
      </c>
      <c r="AJ92" s="686">
        <v>4375.2300000000005</v>
      </c>
      <c r="AK92" s="686">
        <v>4375.24</v>
      </c>
      <c r="AL92" s="686">
        <v>4375.24</v>
      </c>
      <c r="AM92" s="686">
        <v>4375.24</v>
      </c>
      <c r="AN92" s="686">
        <v>4375.24</v>
      </c>
      <c r="AO92" s="686"/>
      <c r="AP92" s="686">
        <v>4666.8100000000004</v>
      </c>
      <c r="AQ92" s="686">
        <v>4666.8100000000004</v>
      </c>
      <c r="AR92" s="686">
        <v>4666.8100000000004</v>
      </c>
      <c r="AS92" s="686">
        <v>4666.8100000000004</v>
      </c>
      <c r="AT92" s="686">
        <v>4666.8100000000004</v>
      </c>
      <c r="AU92" s="686">
        <v>4465.47</v>
      </c>
      <c r="AV92" s="686">
        <v>4465.47</v>
      </c>
      <c r="AW92" s="686">
        <v>4465.47</v>
      </c>
      <c r="AX92" s="686">
        <v>-4465.47</v>
      </c>
      <c r="AY92" s="686">
        <v>0</v>
      </c>
      <c r="AZ92" s="686">
        <v>0</v>
      </c>
      <c r="BA92" s="686">
        <v>0</v>
      </c>
    </row>
    <row r="93" spans="1:53" outlineLevel="2">
      <c r="A93" s="799" t="s">
        <v>636</v>
      </c>
      <c r="B93" s="800" t="s">
        <v>637</v>
      </c>
      <c r="C93" s="801" t="s">
        <v>3671</v>
      </c>
      <c r="D93" s="802"/>
      <c r="E93" s="803"/>
      <c r="F93" s="686">
        <v>95918</v>
      </c>
      <c r="G93" s="686">
        <v>144940</v>
      </c>
      <c r="H93" s="818">
        <v>-49022</v>
      </c>
      <c r="I93" s="804">
        <v>-0.33822271284669519</v>
      </c>
      <c r="K93" s="686">
        <v>-675797</v>
      </c>
      <c r="L93" s="686">
        <v>510796</v>
      </c>
      <c r="M93" s="818">
        <v>-1186593</v>
      </c>
      <c r="N93" s="804">
        <v>-2.3230271967673986</v>
      </c>
      <c r="Q93" s="686">
        <v>-1341377</v>
      </c>
      <c r="R93" s="686">
        <v>-205757</v>
      </c>
      <c r="S93" s="818">
        <v>-1135620</v>
      </c>
      <c r="T93" s="804">
        <v>-5.5192289934242824</v>
      </c>
      <c r="V93" s="686">
        <v>825297</v>
      </c>
      <c r="W93" s="686">
        <v>1360064</v>
      </c>
      <c r="X93" s="818">
        <v>-534767</v>
      </c>
      <c r="Y93" s="804">
        <v>-0.39319252623405959</v>
      </c>
      <c r="AA93" s="687">
        <v>414811</v>
      </c>
      <c r="AB93" s="686"/>
      <c r="AC93" s="686">
        <v>101879</v>
      </c>
      <c r="AD93" s="686">
        <v>101879</v>
      </c>
      <c r="AE93" s="686">
        <v>198080</v>
      </c>
      <c r="AF93" s="686">
        <v>134388</v>
      </c>
      <c r="AG93" s="686">
        <v>180327</v>
      </c>
      <c r="AH93" s="686">
        <v>-538175</v>
      </c>
      <c r="AI93" s="686">
        <v>187478</v>
      </c>
      <c r="AJ93" s="686">
        <v>144940</v>
      </c>
      <c r="AK93" s="686">
        <v>144800</v>
      </c>
      <c r="AL93" s="686">
        <v>145399</v>
      </c>
      <c r="AM93" s="686">
        <v>145243</v>
      </c>
      <c r="AN93" s="686">
        <v>1065652</v>
      </c>
      <c r="AO93" s="686"/>
      <c r="AP93" s="686">
        <v>138615</v>
      </c>
      <c r="AQ93" s="686">
        <v>129352</v>
      </c>
      <c r="AR93" s="686">
        <v>131320</v>
      </c>
      <c r="AS93" s="686">
        <v>132925</v>
      </c>
      <c r="AT93" s="686">
        <v>133368</v>
      </c>
      <c r="AU93" s="686">
        <v>-1469769</v>
      </c>
      <c r="AV93" s="686">
        <v>32474</v>
      </c>
      <c r="AW93" s="686">
        <v>95918</v>
      </c>
      <c r="AX93" s="686">
        <v>304017</v>
      </c>
      <c r="AY93" s="686">
        <v>0</v>
      </c>
      <c r="AZ93" s="686">
        <v>0</v>
      </c>
      <c r="BA93" s="686">
        <v>0</v>
      </c>
    </row>
    <row r="94" spans="1:53" outlineLevel="2">
      <c r="A94" s="799" t="s">
        <v>638</v>
      </c>
      <c r="B94" s="800" t="s">
        <v>639</v>
      </c>
      <c r="C94" s="801" t="s">
        <v>3672</v>
      </c>
      <c r="D94" s="802"/>
      <c r="E94" s="803"/>
      <c r="F94" s="686">
        <v>-21015</v>
      </c>
      <c r="G94" s="686">
        <v>226375</v>
      </c>
      <c r="H94" s="818">
        <v>-247390</v>
      </c>
      <c r="I94" s="804">
        <v>-1.0928326891220321</v>
      </c>
      <c r="K94" s="686">
        <v>510244</v>
      </c>
      <c r="L94" s="686">
        <v>2493024</v>
      </c>
      <c r="M94" s="818">
        <v>-1982780</v>
      </c>
      <c r="N94" s="804">
        <v>-0.79533129243842016</v>
      </c>
      <c r="Q94" s="686">
        <v>647189</v>
      </c>
      <c r="R94" s="686">
        <v>1361149</v>
      </c>
      <c r="S94" s="818">
        <v>-713960</v>
      </c>
      <c r="T94" s="804">
        <v>-0.52452743968514837</v>
      </c>
      <c r="V94" s="686">
        <v>1415744</v>
      </c>
      <c r="W94" s="686">
        <v>1616081</v>
      </c>
      <c r="X94" s="818">
        <v>-200337</v>
      </c>
      <c r="Y94" s="804">
        <v>-0.12396470226430482</v>
      </c>
      <c r="AA94" s="687">
        <v>533297</v>
      </c>
      <c r="AB94" s="686"/>
      <c r="AC94" s="686">
        <v>226375</v>
      </c>
      <c r="AD94" s="686">
        <v>226375</v>
      </c>
      <c r="AE94" s="686">
        <v>226375</v>
      </c>
      <c r="AF94" s="686">
        <v>226375</v>
      </c>
      <c r="AG94" s="686">
        <v>226375</v>
      </c>
      <c r="AH94" s="686">
        <v>908399</v>
      </c>
      <c r="AI94" s="686">
        <v>226375</v>
      </c>
      <c r="AJ94" s="686">
        <v>226375</v>
      </c>
      <c r="AK94" s="686">
        <v>226375</v>
      </c>
      <c r="AL94" s="686">
        <v>226375</v>
      </c>
      <c r="AM94" s="686">
        <v>226375</v>
      </c>
      <c r="AN94" s="686">
        <v>226375</v>
      </c>
      <c r="AO94" s="686"/>
      <c r="AP94" s="686">
        <v>-27389</v>
      </c>
      <c r="AQ94" s="686">
        <v>-27389</v>
      </c>
      <c r="AR94" s="686">
        <v>-27389</v>
      </c>
      <c r="AS94" s="686">
        <v>-27389</v>
      </c>
      <c r="AT94" s="686">
        <v>-27389</v>
      </c>
      <c r="AU94" s="686">
        <v>689219</v>
      </c>
      <c r="AV94" s="686">
        <v>-21015</v>
      </c>
      <c r="AW94" s="686">
        <v>-21015</v>
      </c>
      <c r="AX94" s="686">
        <v>-955478</v>
      </c>
      <c r="AY94" s="686">
        <v>0</v>
      </c>
      <c r="AZ94" s="686">
        <v>0</v>
      </c>
      <c r="BA94" s="686">
        <v>0</v>
      </c>
    </row>
    <row r="95" spans="1:53" outlineLevel="2">
      <c r="A95" s="799" t="s">
        <v>640</v>
      </c>
      <c r="B95" s="800" t="s">
        <v>641</v>
      </c>
      <c r="C95" s="801" t="s">
        <v>3673</v>
      </c>
      <c r="D95" s="802"/>
      <c r="E95" s="803"/>
      <c r="F95" s="686">
        <v>-660</v>
      </c>
      <c r="G95" s="686">
        <v>7641</v>
      </c>
      <c r="H95" s="818">
        <v>-8301</v>
      </c>
      <c r="I95" s="804">
        <v>-1.0863761287789557</v>
      </c>
      <c r="K95" s="686">
        <v>17507</v>
      </c>
      <c r="L95" s="686">
        <v>83850</v>
      </c>
      <c r="M95" s="818">
        <v>-66343</v>
      </c>
      <c r="N95" s="804">
        <v>-0.79121049493142515</v>
      </c>
      <c r="Q95" s="686">
        <v>22107</v>
      </c>
      <c r="R95" s="686">
        <v>45645</v>
      </c>
      <c r="S95" s="818">
        <v>-23538</v>
      </c>
      <c r="T95" s="804">
        <v>-0.51567532040749264</v>
      </c>
      <c r="V95" s="686">
        <v>48072</v>
      </c>
      <c r="W95" s="686">
        <v>48320</v>
      </c>
      <c r="X95" s="818">
        <v>-248</v>
      </c>
      <c r="Y95" s="804">
        <v>-5.1324503311258275E-3</v>
      </c>
      <c r="AA95" s="687">
        <v>16538</v>
      </c>
      <c r="AB95" s="686"/>
      <c r="AC95" s="686">
        <v>7641</v>
      </c>
      <c r="AD95" s="686">
        <v>7641</v>
      </c>
      <c r="AE95" s="686">
        <v>7641</v>
      </c>
      <c r="AF95" s="686">
        <v>7641</v>
      </c>
      <c r="AG95" s="686">
        <v>7641</v>
      </c>
      <c r="AH95" s="686">
        <v>30363</v>
      </c>
      <c r="AI95" s="686">
        <v>7641</v>
      </c>
      <c r="AJ95" s="686">
        <v>7641</v>
      </c>
      <c r="AK95" s="686">
        <v>7641</v>
      </c>
      <c r="AL95" s="686">
        <v>7641</v>
      </c>
      <c r="AM95" s="686">
        <v>7641</v>
      </c>
      <c r="AN95" s="686">
        <v>7642</v>
      </c>
      <c r="AO95" s="686"/>
      <c r="AP95" s="686">
        <v>-920</v>
      </c>
      <c r="AQ95" s="686">
        <v>-920</v>
      </c>
      <c r="AR95" s="686">
        <v>-920</v>
      </c>
      <c r="AS95" s="686">
        <v>-920</v>
      </c>
      <c r="AT95" s="686">
        <v>-920</v>
      </c>
      <c r="AU95" s="686">
        <v>23428</v>
      </c>
      <c r="AV95" s="686">
        <v>-661</v>
      </c>
      <c r="AW95" s="686">
        <v>-660</v>
      </c>
      <c r="AX95" s="686">
        <v>-32463</v>
      </c>
      <c r="AY95" s="686">
        <v>0</v>
      </c>
      <c r="AZ95" s="686">
        <v>0</v>
      </c>
      <c r="BA95" s="686">
        <v>0</v>
      </c>
    </row>
    <row r="96" spans="1:53" outlineLevel="2">
      <c r="A96" s="799" t="s">
        <v>642</v>
      </c>
      <c r="B96" s="800" t="s">
        <v>643</v>
      </c>
      <c r="C96" s="801" t="s">
        <v>3674</v>
      </c>
      <c r="D96" s="802"/>
      <c r="E96" s="803"/>
      <c r="F96" s="686">
        <v>-5049</v>
      </c>
      <c r="G96" s="686">
        <v>31916</v>
      </c>
      <c r="H96" s="818">
        <v>-36965</v>
      </c>
      <c r="I96" s="804">
        <v>-1.158196515854117</v>
      </c>
      <c r="K96" s="686">
        <v>61518</v>
      </c>
      <c r="L96" s="686">
        <v>366202</v>
      </c>
      <c r="M96" s="818">
        <v>-304684</v>
      </c>
      <c r="N96" s="804">
        <v>-0.8320107481663126</v>
      </c>
      <c r="Q96" s="686">
        <v>82093</v>
      </c>
      <c r="R96" s="686">
        <v>206627</v>
      </c>
      <c r="S96" s="818">
        <v>-124534</v>
      </c>
      <c r="T96" s="804">
        <v>-0.60269955039757628</v>
      </c>
      <c r="V96" s="686">
        <v>189184</v>
      </c>
      <c r="W96" s="686">
        <v>226980</v>
      </c>
      <c r="X96" s="818">
        <v>-37796</v>
      </c>
      <c r="Y96" s="804">
        <v>-0.16651687373336857</v>
      </c>
      <c r="AA96" s="687">
        <v>71924</v>
      </c>
      <c r="AB96" s="686"/>
      <c r="AC96" s="686">
        <v>31911</v>
      </c>
      <c r="AD96" s="686">
        <v>31916</v>
      </c>
      <c r="AE96" s="686">
        <v>31916</v>
      </c>
      <c r="AF96" s="686">
        <v>31916</v>
      </c>
      <c r="AG96" s="686">
        <v>31916</v>
      </c>
      <c r="AH96" s="686">
        <v>142795</v>
      </c>
      <c r="AI96" s="686">
        <v>31916</v>
      </c>
      <c r="AJ96" s="686">
        <v>31916</v>
      </c>
      <c r="AK96" s="686">
        <v>31916</v>
      </c>
      <c r="AL96" s="686">
        <v>31916</v>
      </c>
      <c r="AM96" s="686">
        <v>31916</v>
      </c>
      <c r="AN96" s="686">
        <v>31918</v>
      </c>
      <c r="AO96" s="686"/>
      <c r="AP96" s="686">
        <v>-4115</v>
      </c>
      <c r="AQ96" s="686">
        <v>-4115</v>
      </c>
      <c r="AR96" s="686">
        <v>-4115</v>
      </c>
      <c r="AS96" s="686">
        <v>-4115</v>
      </c>
      <c r="AT96" s="686">
        <v>-4115</v>
      </c>
      <c r="AU96" s="686">
        <v>92190</v>
      </c>
      <c r="AV96" s="686">
        <v>-5048</v>
      </c>
      <c r="AW96" s="686">
        <v>-5049</v>
      </c>
      <c r="AX96" s="686">
        <v>-128406</v>
      </c>
      <c r="AY96" s="686">
        <v>0</v>
      </c>
      <c r="AZ96" s="686">
        <v>0</v>
      </c>
      <c r="BA96" s="686">
        <v>0</v>
      </c>
    </row>
    <row r="97" spans="1:53" outlineLevel="2">
      <c r="A97" s="799" t="s">
        <v>3713</v>
      </c>
      <c r="B97" s="800" t="s">
        <v>3714</v>
      </c>
      <c r="C97" s="801" t="s">
        <v>3715</v>
      </c>
      <c r="D97" s="802"/>
      <c r="E97" s="803"/>
      <c r="F97" s="686">
        <v>620.05000000000007</v>
      </c>
      <c r="G97" s="686">
        <v>0</v>
      </c>
      <c r="H97" s="818">
        <v>620.05000000000007</v>
      </c>
      <c r="I97" s="804" t="s">
        <v>3376</v>
      </c>
      <c r="K97" s="686">
        <v>2434.79</v>
      </c>
      <c r="L97" s="686">
        <v>0</v>
      </c>
      <c r="M97" s="818">
        <v>2434.79</v>
      </c>
      <c r="N97" s="804" t="s">
        <v>3376</v>
      </c>
      <c r="Q97" s="686">
        <v>2434.79</v>
      </c>
      <c r="R97" s="686">
        <v>0</v>
      </c>
      <c r="S97" s="818">
        <v>2434.79</v>
      </c>
      <c r="T97" s="804" t="s">
        <v>3376</v>
      </c>
      <c r="V97" s="686">
        <v>2434.79</v>
      </c>
      <c r="W97" s="686">
        <v>0</v>
      </c>
      <c r="X97" s="818">
        <v>2434.79</v>
      </c>
      <c r="Y97" s="804" t="s">
        <v>3376</v>
      </c>
      <c r="AA97" s="687">
        <v>0</v>
      </c>
      <c r="AB97" s="686"/>
      <c r="AC97" s="686">
        <v>0</v>
      </c>
      <c r="AD97" s="686">
        <v>0</v>
      </c>
      <c r="AE97" s="686">
        <v>0</v>
      </c>
      <c r="AF97" s="686">
        <v>0</v>
      </c>
      <c r="AG97" s="686">
        <v>0</v>
      </c>
      <c r="AH97" s="686">
        <v>0</v>
      </c>
      <c r="AI97" s="686">
        <v>0</v>
      </c>
      <c r="AJ97" s="686">
        <v>0</v>
      </c>
      <c r="AK97" s="686">
        <v>0</v>
      </c>
      <c r="AL97" s="686">
        <v>0</v>
      </c>
      <c r="AM97" s="686">
        <v>0</v>
      </c>
      <c r="AN97" s="686">
        <v>0</v>
      </c>
      <c r="AO97" s="686"/>
      <c r="AP97" s="686">
        <v>0</v>
      </c>
      <c r="AQ97" s="686">
        <v>0</v>
      </c>
      <c r="AR97" s="686">
        <v>0</v>
      </c>
      <c r="AS97" s="686">
        <v>0</v>
      </c>
      <c r="AT97" s="686">
        <v>0</v>
      </c>
      <c r="AU97" s="686">
        <v>421.26</v>
      </c>
      <c r="AV97" s="686">
        <v>1393.48</v>
      </c>
      <c r="AW97" s="686">
        <v>620.05000000000007</v>
      </c>
      <c r="AX97" s="686">
        <v>-763.71</v>
      </c>
      <c r="AY97" s="686">
        <v>0</v>
      </c>
      <c r="AZ97" s="686">
        <v>0</v>
      </c>
      <c r="BA97" s="686">
        <v>0</v>
      </c>
    </row>
    <row r="98" spans="1:53" outlineLevel="1">
      <c r="A98" s="799" t="s">
        <v>644</v>
      </c>
      <c r="B98" s="1014"/>
      <c r="C98" s="892" t="s">
        <v>645</v>
      </c>
      <c r="D98" s="1022"/>
      <c r="E98" s="1022"/>
      <c r="F98" s="992">
        <v>6005323.3849999998</v>
      </c>
      <c r="G98" s="992">
        <v>3973971.6349999993</v>
      </c>
      <c r="H98" s="887">
        <v>2031351.7500000005</v>
      </c>
      <c r="I98" s="680">
        <v>0.51116412913198883</v>
      </c>
      <c r="J98" s="1024"/>
      <c r="K98" s="992">
        <v>43136378.710000016</v>
      </c>
      <c r="L98" s="992">
        <v>32185721.77</v>
      </c>
      <c r="M98" s="887">
        <v>10950656.940000016</v>
      </c>
      <c r="N98" s="679">
        <v>0.34023338107045398</v>
      </c>
      <c r="O98" s="1025"/>
      <c r="P98" s="1025"/>
      <c r="Q98" s="992">
        <v>16434887.274999999</v>
      </c>
      <c r="R98" s="992">
        <v>12115774.105000004</v>
      </c>
      <c r="S98" s="887">
        <v>4319113.1699999943</v>
      </c>
      <c r="T98" s="680">
        <v>0.3564867694436098</v>
      </c>
      <c r="U98" s="1025"/>
      <c r="V98" s="992">
        <v>59401022.230000012</v>
      </c>
      <c r="W98" s="992">
        <v>46505121.909999996</v>
      </c>
      <c r="X98" s="887">
        <v>12895900.320000015</v>
      </c>
      <c r="Y98" s="679">
        <v>0.27730064539895355</v>
      </c>
      <c r="Z98" s="799"/>
      <c r="AA98" s="1027">
        <v>4899525.2300000004</v>
      </c>
      <c r="AB98" s="799"/>
      <c r="AC98" s="992">
        <v>4352333.8150000004</v>
      </c>
      <c r="AD98" s="992">
        <v>3789135.375</v>
      </c>
      <c r="AE98" s="992">
        <v>4137876.7849999992</v>
      </c>
      <c r="AF98" s="992">
        <v>3904442.665</v>
      </c>
      <c r="AG98" s="992">
        <v>3886159.0249999994</v>
      </c>
      <c r="AH98" s="992">
        <v>4153655.9949999996</v>
      </c>
      <c r="AI98" s="992">
        <v>3988146.4750000006</v>
      </c>
      <c r="AJ98" s="992">
        <v>3973971.6349999993</v>
      </c>
      <c r="AK98" s="992">
        <v>3754538.8550000004</v>
      </c>
      <c r="AL98" s="992">
        <v>3872990.1949999998</v>
      </c>
      <c r="AM98" s="992">
        <v>3786679.6149999988</v>
      </c>
      <c r="AN98" s="992">
        <v>4850434.8550000004</v>
      </c>
      <c r="AO98" s="799"/>
      <c r="AP98" s="992">
        <v>5608078.7349999985</v>
      </c>
      <c r="AQ98" s="992">
        <v>4770916.0250000004</v>
      </c>
      <c r="AR98" s="992">
        <v>5663666.9850000003</v>
      </c>
      <c r="AS98" s="992">
        <v>5419622.6449999977</v>
      </c>
      <c r="AT98" s="992">
        <v>5239207.0450000018</v>
      </c>
      <c r="AU98" s="992">
        <v>4812919.174999998</v>
      </c>
      <c r="AV98" s="992">
        <v>5616644.7149999999</v>
      </c>
      <c r="AW98" s="992">
        <v>6005323.3849999998</v>
      </c>
      <c r="AX98" s="992">
        <v>53281855.920000017</v>
      </c>
      <c r="AY98" s="992">
        <v>0</v>
      </c>
      <c r="AZ98" s="992">
        <v>0</v>
      </c>
      <c r="BA98" s="992">
        <v>0</v>
      </c>
    </row>
    <row r="99" spans="1:53" s="863" customFormat="1" ht="13">
      <c r="A99" s="799"/>
      <c r="B99" s="1014" t="s">
        <v>646</v>
      </c>
      <c r="C99" s="899" t="s">
        <v>647</v>
      </c>
      <c r="D99" s="1028"/>
      <c r="E99" s="1028"/>
      <c r="F99" s="992">
        <v>65046326.695</v>
      </c>
      <c r="G99" s="992">
        <v>64720606.464999996</v>
      </c>
      <c r="H99" s="887">
        <v>325720.23000000417</v>
      </c>
      <c r="I99" s="680">
        <v>5.0327128837420448E-3</v>
      </c>
      <c r="J99" s="1029"/>
      <c r="K99" s="992">
        <v>526962954.42000014</v>
      </c>
      <c r="L99" s="992">
        <v>478605541.20999998</v>
      </c>
      <c r="M99" s="887">
        <v>48357413.210000157</v>
      </c>
      <c r="N99" s="679">
        <v>0.10103813902309616</v>
      </c>
      <c r="O99" s="1030"/>
      <c r="P99" s="1030"/>
      <c r="Q99" s="992">
        <v>212644640.63499999</v>
      </c>
      <c r="R99" s="992">
        <v>185146614.10500002</v>
      </c>
      <c r="S99" s="887">
        <v>27498026.529999971</v>
      </c>
      <c r="T99" s="680">
        <v>0.14852027763470382</v>
      </c>
      <c r="U99" s="1030"/>
      <c r="V99" s="992">
        <v>754939781.48999989</v>
      </c>
      <c r="W99" s="992">
        <v>674952928.46999991</v>
      </c>
      <c r="X99" s="887">
        <v>79986853.019999981</v>
      </c>
      <c r="Y99" s="679">
        <v>0.11850730568917772</v>
      </c>
      <c r="AA99" s="1027">
        <v>47788863.940000013</v>
      </c>
      <c r="AC99" s="992">
        <v>67085831.844999999</v>
      </c>
      <c r="AD99" s="992">
        <v>59803847.484999999</v>
      </c>
      <c r="AE99" s="992">
        <v>58984766.124999993</v>
      </c>
      <c r="AF99" s="992">
        <v>49769038.785000011</v>
      </c>
      <c r="AG99" s="992">
        <v>57815442.865000002</v>
      </c>
      <c r="AH99" s="992">
        <v>56386492.934999987</v>
      </c>
      <c r="AI99" s="992">
        <v>64039514.704999998</v>
      </c>
      <c r="AJ99" s="992">
        <v>64720606.464999996</v>
      </c>
      <c r="AK99" s="992">
        <v>50740472.665000007</v>
      </c>
      <c r="AL99" s="992">
        <v>53142028.465000004</v>
      </c>
      <c r="AM99" s="992">
        <v>57023806.305000007</v>
      </c>
      <c r="AN99" s="992">
        <v>67070519.635000005</v>
      </c>
      <c r="AP99" s="992">
        <v>82864908.614999995</v>
      </c>
      <c r="AQ99" s="992">
        <v>62306403.604999997</v>
      </c>
      <c r="AR99" s="992">
        <v>66662575.704999998</v>
      </c>
      <c r="AS99" s="992">
        <v>52815642.094999999</v>
      </c>
      <c r="AT99" s="992">
        <v>49668783.765000001</v>
      </c>
      <c r="AU99" s="992">
        <v>80265747.045000002</v>
      </c>
      <c r="AV99" s="992">
        <v>67332566.894999996</v>
      </c>
      <c r="AW99" s="992">
        <v>65046326.695</v>
      </c>
      <c r="AX99" s="992">
        <v>324783523.9799999</v>
      </c>
      <c r="AY99" s="992">
        <v>0</v>
      </c>
      <c r="AZ99" s="992">
        <v>0</v>
      </c>
      <c r="BA99" s="992">
        <v>0</v>
      </c>
    </row>
    <row r="100" spans="1:53" ht="13">
      <c r="B100" s="1014" t="s">
        <v>648</v>
      </c>
      <c r="C100" s="1017" t="s">
        <v>649</v>
      </c>
      <c r="D100" s="1018"/>
      <c r="E100" s="1018"/>
      <c r="F100" s="1015"/>
      <c r="G100" s="1015"/>
      <c r="H100" s="1015"/>
      <c r="I100" s="1015"/>
      <c r="J100" s="1019"/>
      <c r="K100" s="1020"/>
      <c r="L100" s="1020"/>
      <c r="M100" s="1020"/>
      <c r="N100" s="1016"/>
      <c r="O100" s="1015"/>
      <c r="P100" s="1019"/>
      <c r="Q100" s="1015"/>
      <c r="R100" s="1015"/>
      <c r="S100" s="1015"/>
      <c r="T100" s="1015"/>
      <c r="U100" s="1019"/>
      <c r="V100" s="1015"/>
      <c r="W100" s="1015"/>
      <c r="X100" s="1015"/>
      <c r="Y100" s="1015"/>
      <c r="Z100" s="1015"/>
      <c r="AA100" s="1021"/>
      <c r="AB100" s="1015"/>
      <c r="AC100" s="1020"/>
      <c r="AD100" s="1020"/>
      <c r="AE100" s="1020"/>
      <c r="AF100" s="1020"/>
      <c r="AG100" s="1020"/>
      <c r="AH100" s="1020"/>
      <c r="AI100" s="1020"/>
      <c r="AJ100" s="1020"/>
      <c r="AK100" s="1020"/>
      <c r="AL100" s="1020"/>
      <c r="AM100" s="1020"/>
      <c r="AN100" s="1020"/>
      <c r="AO100" s="1015"/>
      <c r="AP100" s="1020"/>
      <c r="AQ100" s="1020"/>
      <c r="AR100" s="1020"/>
      <c r="AS100" s="1020"/>
      <c r="AT100" s="1020"/>
      <c r="AU100" s="1020"/>
      <c r="AV100" s="1020"/>
      <c r="AW100" s="1020"/>
      <c r="AX100" s="1020"/>
      <c r="AY100" s="1020"/>
      <c r="AZ100" s="1020"/>
      <c r="BA100" s="1020"/>
    </row>
    <row r="101" spans="1:53" outlineLevel="2">
      <c r="B101" s="1014"/>
      <c r="C101" s="899"/>
      <c r="D101" s="1022"/>
      <c r="E101" s="1022"/>
      <c r="F101" s="992"/>
      <c r="G101" s="992"/>
      <c r="H101" s="992"/>
      <c r="I101" s="1023"/>
      <c r="J101" s="1024"/>
      <c r="K101" s="992"/>
      <c r="L101" s="992"/>
      <c r="M101" s="992"/>
      <c r="N101" s="1026"/>
      <c r="O101" s="1025"/>
      <c r="P101" s="1025"/>
      <c r="Q101" s="992"/>
      <c r="R101" s="992"/>
      <c r="S101" s="992"/>
      <c r="T101" s="1023"/>
      <c r="U101" s="1025"/>
      <c r="V101" s="992"/>
      <c r="W101" s="992"/>
      <c r="X101" s="992"/>
      <c r="Y101" s="1026"/>
      <c r="Z101" s="799"/>
      <c r="AA101" s="1027"/>
      <c r="AB101" s="799"/>
      <c r="AC101" s="992"/>
      <c r="AD101" s="992"/>
      <c r="AE101" s="992"/>
      <c r="AF101" s="992"/>
      <c r="AG101" s="992"/>
      <c r="AH101" s="992"/>
      <c r="AI101" s="992"/>
      <c r="AJ101" s="992"/>
      <c r="AK101" s="992"/>
      <c r="AL101" s="992"/>
      <c r="AM101" s="992"/>
      <c r="AN101" s="992"/>
      <c r="AO101" s="799"/>
      <c r="AP101" s="992"/>
      <c r="AQ101" s="992"/>
      <c r="AR101" s="992"/>
      <c r="AS101" s="992"/>
      <c r="AT101" s="992"/>
      <c r="AU101" s="992"/>
      <c r="AV101" s="992"/>
      <c r="AW101" s="992"/>
      <c r="AX101" s="992"/>
      <c r="AY101" s="992"/>
      <c r="AZ101" s="992"/>
      <c r="BA101" s="992"/>
    </row>
    <row r="102" spans="1:53" outlineLevel="2">
      <c r="A102" s="799" t="s">
        <v>650</v>
      </c>
      <c r="B102" s="800" t="s">
        <v>651</v>
      </c>
      <c r="C102" s="801" t="s">
        <v>652</v>
      </c>
      <c r="D102" s="802"/>
      <c r="E102" s="803"/>
      <c r="F102" s="686">
        <v>615530.47</v>
      </c>
      <c r="G102" s="686">
        <v>941381.32000000007</v>
      </c>
      <c r="H102" s="818">
        <v>-325850.85000000009</v>
      </c>
      <c r="I102" s="804">
        <v>-0.34614118962972418</v>
      </c>
      <c r="K102" s="686">
        <v>5386334.6799999997</v>
      </c>
      <c r="L102" s="686">
        <v>4490594.37</v>
      </c>
      <c r="M102" s="818">
        <v>895740.30999999959</v>
      </c>
      <c r="N102" s="804">
        <v>0.19947032312339527</v>
      </c>
      <c r="Q102" s="686">
        <v>1725491.37</v>
      </c>
      <c r="R102" s="686">
        <v>1877015.23</v>
      </c>
      <c r="S102" s="818">
        <v>-151523.85999999987</v>
      </c>
      <c r="T102" s="804">
        <v>-8.0725961930527265E-2</v>
      </c>
      <c r="V102" s="686">
        <v>7244580.3200000003</v>
      </c>
      <c r="W102" s="686">
        <v>7572756.71</v>
      </c>
      <c r="X102" s="818">
        <v>-328176.38999999966</v>
      </c>
      <c r="Y102" s="804">
        <v>-4.3336449666557378E-2</v>
      </c>
      <c r="AA102" s="687">
        <v>1035031.41</v>
      </c>
      <c r="AB102" s="686"/>
      <c r="AC102" s="686">
        <v>872626.16</v>
      </c>
      <c r="AD102" s="686">
        <v>542641.94999999995</v>
      </c>
      <c r="AE102" s="686">
        <v>-196190.17</v>
      </c>
      <c r="AF102" s="686">
        <v>971461.29</v>
      </c>
      <c r="AG102" s="686">
        <v>423039.91000000003</v>
      </c>
      <c r="AH102" s="686">
        <v>461656.61</v>
      </c>
      <c r="AI102" s="686">
        <v>473977.3</v>
      </c>
      <c r="AJ102" s="686">
        <v>941381.32000000007</v>
      </c>
      <c r="AK102" s="686">
        <v>791733.48</v>
      </c>
      <c r="AL102" s="686">
        <v>208202.56</v>
      </c>
      <c r="AM102" s="686">
        <v>390265.39</v>
      </c>
      <c r="AN102" s="686">
        <v>468044.21</v>
      </c>
      <c r="AO102" s="686"/>
      <c r="AP102" s="686">
        <v>618298.26</v>
      </c>
      <c r="AQ102" s="686">
        <v>692259.20000000007</v>
      </c>
      <c r="AR102" s="686">
        <v>1391713.84</v>
      </c>
      <c r="AS102" s="686">
        <v>422235.9</v>
      </c>
      <c r="AT102" s="686">
        <v>536336.11</v>
      </c>
      <c r="AU102" s="686">
        <v>438840.56</v>
      </c>
      <c r="AV102" s="686">
        <v>671120.34</v>
      </c>
      <c r="AW102" s="686">
        <v>615530.47</v>
      </c>
      <c r="AX102" s="686">
        <v>0</v>
      </c>
      <c r="AY102" s="686">
        <v>0</v>
      </c>
      <c r="AZ102" s="686">
        <v>0</v>
      </c>
      <c r="BA102" s="686">
        <v>0</v>
      </c>
    </row>
    <row r="103" spans="1:53" outlineLevel="2">
      <c r="A103" s="799" t="s">
        <v>653</v>
      </c>
      <c r="B103" s="800" t="s">
        <v>654</v>
      </c>
      <c r="C103" s="801" t="s">
        <v>655</v>
      </c>
      <c r="D103" s="802"/>
      <c r="E103" s="803"/>
      <c r="F103" s="686">
        <v>7211243.7999999998</v>
      </c>
      <c r="G103" s="686">
        <v>8665987.1099999994</v>
      </c>
      <c r="H103" s="818">
        <v>-1454743.3099999996</v>
      </c>
      <c r="I103" s="804">
        <v>-0.16786815991467585</v>
      </c>
      <c r="K103" s="686">
        <v>45839900.710000001</v>
      </c>
      <c r="L103" s="686">
        <v>57352208.020000003</v>
      </c>
      <c r="M103" s="818">
        <v>-11512307.310000002</v>
      </c>
      <c r="N103" s="804">
        <v>-0.20072997548735005</v>
      </c>
      <c r="Q103" s="686">
        <v>22316113.859999999</v>
      </c>
      <c r="R103" s="686">
        <v>29668020.190000001</v>
      </c>
      <c r="S103" s="818">
        <v>-7351906.3300000019</v>
      </c>
      <c r="T103" s="804">
        <v>-0.24780576131864906</v>
      </c>
      <c r="V103" s="686">
        <v>70684616.99000001</v>
      </c>
      <c r="W103" s="686">
        <v>68355431.700000003</v>
      </c>
      <c r="X103" s="818">
        <v>2329185.2900000066</v>
      </c>
      <c r="Y103" s="804">
        <v>3.4074618974281254E-2</v>
      </c>
      <c r="AA103" s="687">
        <v>5926775.2199999997</v>
      </c>
      <c r="AB103" s="686"/>
      <c r="AC103" s="686">
        <v>6815301.1799999997</v>
      </c>
      <c r="AD103" s="686">
        <v>8255204.4000000004</v>
      </c>
      <c r="AE103" s="686">
        <v>8366721.7599999998</v>
      </c>
      <c r="AF103" s="686">
        <v>2942490.98</v>
      </c>
      <c r="AG103" s="686">
        <v>1304469.51</v>
      </c>
      <c r="AH103" s="686">
        <v>10602993.08</v>
      </c>
      <c r="AI103" s="686">
        <v>10399040</v>
      </c>
      <c r="AJ103" s="686">
        <v>8665987.1099999994</v>
      </c>
      <c r="AK103" s="686">
        <v>1065990.32</v>
      </c>
      <c r="AL103" s="686">
        <v>5748105.71</v>
      </c>
      <c r="AM103" s="686">
        <v>8015514.6299999999</v>
      </c>
      <c r="AN103" s="686">
        <v>10015105.619999999</v>
      </c>
      <c r="AO103" s="686"/>
      <c r="AP103" s="686">
        <v>12290393.289999999</v>
      </c>
      <c r="AQ103" s="686">
        <v>3464421.5</v>
      </c>
      <c r="AR103" s="686">
        <v>1240119.1299999999</v>
      </c>
      <c r="AS103" s="686">
        <v>5166295.41</v>
      </c>
      <c r="AT103" s="686">
        <v>1362557.52</v>
      </c>
      <c r="AU103" s="686">
        <v>5465171.1200000001</v>
      </c>
      <c r="AV103" s="686">
        <v>9639698.9399999995</v>
      </c>
      <c r="AW103" s="686">
        <v>7211243.7999999998</v>
      </c>
      <c r="AX103" s="686">
        <v>0</v>
      </c>
      <c r="AY103" s="686">
        <v>0</v>
      </c>
      <c r="AZ103" s="686">
        <v>0</v>
      </c>
      <c r="BA103" s="686">
        <v>0</v>
      </c>
    </row>
    <row r="104" spans="1:53" outlineLevel="2">
      <c r="A104" s="799" t="s">
        <v>656</v>
      </c>
      <c r="B104" s="800" t="s">
        <v>657</v>
      </c>
      <c r="C104" s="801" t="s">
        <v>658</v>
      </c>
      <c r="D104" s="802"/>
      <c r="E104" s="803"/>
      <c r="F104" s="686">
        <v>387404.5</v>
      </c>
      <c r="G104" s="686">
        <v>395660.87</v>
      </c>
      <c r="H104" s="818">
        <v>-8256.3699999999953</v>
      </c>
      <c r="I104" s="804">
        <v>-2.0867289706965452E-2</v>
      </c>
      <c r="K104" s="686">
        <v>2656521.9900000002</v>
      </c>
      <c r="L104" s="686">
        <v>2339355.5499999998</v>
      </c>
      <c r="M104" s="818">
        <v>317166.44000000041</v>
      </c>
      <c r="N104" s="804">
        <v>0.13557855281981418</v>
      </c>
      <c r="Q104" s="686">
        <v>1408240.4100000001</v>
      </c>
      <c r="R104" s="686">
        <v>1312417.17</v>
      </c>
      <c r="S104" s="818">
        <v>95823.240000000224</v>
      </c>
      <c r="T104" s="804">
        <v>7.3012790590053181E-2</v>
      </c>
      <c r="V104" s="686">
        <v>3867956.5200000005</v>
      </c>
      <c r="W104" s="686">
        <v>2712359.6599999997</v>
      </c>
      <c r="X104" s="818">
        <v>1155596.8600000008</v>
      </c>
      <c r="Y104" s="804">
        <v>0.42604853517103292</v>
      </c>
      <c r="AA104" s="687">
        <v>206879.68</v>
      </c>
      <c r="AB104" s="686"/>
      <c r="AC104" s="686">
        <v>251776.31</v>
      </c>
      <c r="AD104" s="686">
        <v>241917.34</v>
      </c>
      <c r="AE104" s="686">
        <v>330129.3</v>
      </c>
      <c r="AF104" s="686">
        <v>119005.12</v>
      </c>
      <c r="AG104" s="686">
        <v>84110.31</v>
      </c>
      <c r="AH104" s="686">
        <v>468389.37</v>
      </c>
      <c r="AI104" s="686">
        <v>448366.93</v>
      </c>
      <c r="AJ104" s="686">
        <v>395660.87</v>
      </c>
      <c r="AK104" s="686">
        <v>50727.28</v>
      </c>
      <c r="AL104" s="686">
        <v>279714.02</v>
      </c>
      <c r="AM104" s="686">
        <v>398927.76</v>
      </c>
      <c r="AN104" s="686">
        <v>482065.47000000003</v>
      </c>
      <c r="AO104" s="686"/>
      <c r="AP104" s="686">
        <v>617385.32000000007</v>
      </c>
      <c r="AQ104" s="686">
        <v>176267.9</v>
      </c>
      <c r="AR104" s="686">
        <v>64924.42</v>
      </c>
      <c r="AS104" s="686">
        <v>309300.95</v>
      </c>
      <c r="AT104" s="686">
        <v>80402.990000000005</v>
      </c>
      <c r="AU104" s="686">
        <v>500918.55</v>
      </c>
      <c r="AV104" s="686">
        <v>519917.36</v>
      </c>
      <c r="AW104" s="686">
        <v>387404.5</v>
      </c>
      <c r="AX104" s="686">
        <v>0</v>
      </c>
      <c r="AY104" s="686">
        <v>0</v>
      </c>
      <c r="AZ104" s="686">
        <v>0</v>
      </c>
      <c r="BA104" s="686">
        <v>0</v>
      </c>
    </row>
    <row r="105" spans="1:53" outlineLevel="2">
      <c r="A105" s="799" t="s">
        <v>659</v>
      </c>
      <c r="B105" s="800" t="s">
        <v>660</v>
      </c>
      <c r="C105" s="801" t="s">
        <v>661</v>
      </c>
      <c r="D105" s="802"/>
      <c r="E105" s="803"/>
      <c r="F105" s="686">
        <v>6623129</v>
      </c>
      <c r="G105" s="686">
        <v>1180481</v>
      </c>
      <c r="H105" s="818">
        <v>5442648</v>
      </c>
      <c r="I105" s="804">
        <v>4.6105341805586031</v>
      </c>
      <c r="K105" s="686">
        <v>6862548.2400000002</v>
      </c>
      <c r="L105" s="686">
        <v>1655699.31</v>
      </c>
      <c r="M105" s="818">
        <v>5206848.93</v>
      </c>
      <c r="N105" s="804">
        <v>3.1448034667599152</v>
      </c>
      <c r="Q105" s="686">
        <v>1966611.02</v>
      </c>
      <c r="R105" s="686">
        <v>-6359877</v>
      </c>
      <c r="S105" s="818">
        <v>8326488.0199999996</v>
      </c>
      <c r="T105" s="804">
        <v>1.309221549410468</v>
      </c>
      <c r="V105" s="686">
        <v>7260073</v>
      </c>
      <c r="W105" s="686">
        <v>-1652975</v>
      </c>
      <c r="X105" s="818">
        <v>8913048</v>
      </c>
      <c r="Y105" s="804">
        <v>5.3921251077602506</v>
      </c>
      <c r="AA105" s="687">
        <v>-5130859.3099999996</v>
      </c>
      <c r="AB105" s="686"/>
      <c r="AC105" s="686">
        <v>-2906738.69</v>
      </c>
      <c r="AD105" s="686">
        <v>3050820</v>
      </c>
      <c r="AE105" s="686">
        <v>2532334.04</v>
      </c>
      <c r="AF105" s="686">
        <v>776544.96</v>
      </c>
      <c r="AG105" s="686">
        <v>4562616</v>
      </c>
      <c r="AH105" s="686">
        <v>-4139638.98</v>
      </c>
      <c r="AI105" s="686">
        <v>-3400719.02</v>
      </c>
      <c r="AJ105" s="686">
        <v>1180481</v>
      </c>
      <c r="AK105" s="686">
        <v>769849.84</v>
      </c>
      <c r="AL105" s="686">
        <v>765316.16</v>
      </c>
      <c r="AM105" s="686">
        <v>536171</v>
      </c>
      <c r="AN105" s="686">
        <v>-1673812.24</v>
      </c>
      <c r="AO105" s="686"/>
      <c r="AP105" s="686">
        <v>-5123318.9000000004</v>
      </c>
      <c r="AQ105" s="686">
        <v>2751467.7310000001</v>
      </c>
      <c r="AR105" s="686">
        <v>1805156.56</v>
      </c>
      <c r="AS105" s="686">
        <v>1044760.324</v>
      </c>
      <c r="AT105" s="686">
        <v>4417871.5049999999</v>
      </c>
      <c r="AU105" s="686">
        <v>-3340582.92</v>
      </c>
      <c r="AV105" s="686">
        <v>-1315935.06</v>
      </c>
      <c r="AW105" s="686">
        <v>6623129</v>
      </c>
      <c r="AX105" s="686">
        <v>3655819</v>
      </c>
      <c r="AY105" s="686">
        <v>-1883787</v>
      </c>
      <c r="AZ105" s="686">
        <v>0</v>
      </c>
      <c r="BA105" s="686">
        <v>0</v>
      </c>
    </row>
    <row r="106" spans="1:53" outlineLevel="2">
      <c r="A106" s="799" t="s">
        <v>3344</v>
      </c>
      <c r="B106" s="800" t="s">
        <v>327</v>
      </c>
      <c r="C106" s="801" t="s">
        <v>3345</v>
      </c>
      <c r="D106" s="802"/>
      <c r="E106" s="803"/>
      <c r="F106" s="686">
        <v>489.78000000000003</v>
      </c>
      <c r="G106" s="686">
        <v>1997.07</v>
      </c>
      <c r="H106" s="818">
        <v>-1507.29</v>
      </c>
      <c r="I106" s="804">
        <v>-0.75475070978984216</v>
      </c>
      <c r="K106" s="686">
        <v>3509.33</v>
      </c>
      <c r="L106" s="686">
        <v>12670.91</v>
      </c>
      <c r="M106" s="818">
        <v>-9161.58</v>
      </c>
      <c r="N106" s="804">
        <v>-0.72304041304057876</v>
      </c>
      <c r="Q106" s="686">
        <v>-245.89000000000001</v>
      </c>
      <c r="R106" s="686">
        <v>6192.74</v>
      </c>
      <c r="S106" s="818">
        <v>-6438.63</v>
      </c>
      <c r="T106" s="804">
        <v>-1.0397061720659999</v>
      </c>
      <c r="V106" s="686">
        <v>9692.4700000000012</v>
      </c>
      <c r="W106" s="686">
        <v>12670.91</v>
      </c>
      <c r="X106" s="818">
        <v>-2978.4399999999987</v>
      </c>
      <c r="Y106" s="804">
        <v>-0.23506125447974918</v>
      </c>
      <c r="AA106" s="687">
        <v>0</v>
      </c>
      <c r="AB106" s="686"/>
      <c r="AC106" s="686">
        <v>0</v>
      </c>
      <c r="AD106" s="686">
        <v>0</v>
      </c>
      <c r="AE106" s="686">
        <v>0</v>
      </c>
      <c r="AF106" s="686">
        <v>2495.48</v>
      </c>
      <c r="AG106" s="686">
        <v>3982.69</v>
      </c>
      <c r="AH106" s="686">
        <v>2065.77</v>
      </c>
      <c r="AI106" s="686">
        <v>2129.9</v>
      </c>
      <c r="AJ106" s="686">
        <v>1997.07</v>
      </c>
      <c r="AK106" s="686">
        <v>2418.11</v>
      </c>
      <c r="AL106" s="686">
        <v>584.27</v>
      </c>
      <c r="AM106" s="686">
        <v>1944.45</v>
      </c>
      <c r="AN106" s="686">
        <v>1236.31</v>
      </c>
      <c r="AO106" s="686"/>
      <c r="AP106" s="686">
        <v>992.95</v>
      </c>
      <c r="AQ106" s="686">
        <v>2082.52</v>
      </c>
      <c r="AR106" s="686">
        <v>259.49</v>
      </c>
      <c r="AS106" s="686">
        <v>-1356.98</v>
      </c>
      <c r="AT106" s="686">
        <v>1777.24</v>
      </c>
      <c r="AU106" s="686">
        <v>-1796.76</v>
      </c>
      <c r="AV106" s="686">
        <v>1061.0899999999999</v>
      </c>
      <c r="AW106" s="686">
        <v>489.78000000000003</v>
      </c>
      <c r="AX106" s="686">
        <v>0</v>
      </c>
      <c r="AY106" s="686">
        <v>0</v>
      </c>
      <c r="AZ106" s="686">
        <v>0</v>
      </c>
      <c r="BA106" s="686">
        <v>0</v>
      </c>
    </row>
    <row r="107" spans="1:53" outlineLevel="2">
      <c r="A107" s="799" t="s">
        <v>662</v>
      </c>
      <c r="B107" s="800" t="s">
        <v>663</v>
      </c>
      <c r="C107" s="801" t="s">
        <v>664</v>
      </c>
      <c r="D107" s="802"/>
      <c r="E107" s="803"/>
      <c r="F107" s="686">
        <v>0</v>
      </c>
      <c r="G107" s="686">
        <v>0</v>
      </c>
      <c r="H107" s="818">
        <v>0</v>
      </c>
      <c r="I107" s="804">
        <v>0</v>
      </c>
      <c r="K107" s="686">
        <v>4136038.43</v>
      </c>
      <c r="L107" s="686">
        <v>49281.130000000005</v>
      </c>
      <c r="M107" s="818">
        <v>4086757.3000000003</v>
      </c>
      <c r="N107" s="804" t="s">
        <v>3376</v>
      </c>
      <c r="Q107" s="686">
        <v>4136038.43</v>
      </c>
      <c r="R107" s="686">
        <v>0</v>
      </c>
      <c r="S107" s="818">
        <v>4136038.43</v>
      </c>
      <c r="T107" s="804" t="s">
        <v>3376</v>
      </c>
      <c r="V107" s="686">
        <v>4136038.43</v>
      </c>
      <c r="W107" s="686">
        <v>49281.130000000005</v>
      </c>
      <c r="X107" s="818">
        <v>4086757.3000000003</v>
      </c>
      <c r="Y107" s="804" t="s">
        <v>3376</v>
      </c>
      <c r="AA107" s="687">
        <v>0</v>
      </c>
      <c r="AB107" s="686"/>
      <c r="AC107" s="686">
        <v>0</v>
      </c>
      <c r="AD107" s="686">
        <v>0</v>
      </c>
      <c r="AE107" s="686">
        <v>0</v>
      </c>
      <c r="AF107" s="686">
        <v>0</v>
      </c>
      <c r="AG107" s="686">
        <v>49281.130000000005</v>
      </c>
      <c r="AH107" s="686">
        <v>0</v>
      </c>
      <c r="AI107" s="686">
        <v>0</v>
      </c>
      <c r="AJ107" s="686">
        <v>0</v>
      </c>
      <c r="AK107" s="686">
        <v>0</v>
      </c>
      <c r="AL107" s="686">
        <v>0</v>
      </c>
      <c r="AM107" s="686">
        <v>0</v>
      </c>
      <c r="AN107" s="686">
        <v>0</v>
      </c>
      <c r="AO107" s="686"/>
      <c r="AP107" s="686">
        <v>0</v>
      </c>
      <c r="AQ107" s="686">
        <v>0</v>
      </c>
      <c r="AR107" s="686">
        <v>0</v>
      </c>
      <c r="AS107" s="686">
        <v>0</v>
      </c>
      <c r="AT107" s="686">
        <v>0</v>
      </c>
      <c r="AU107" s="686">
        <v>4136038.43</v>
      </c>
      <c r="AV107" s="686">
        <v>0</v>
      </c>
      <c r="AW107" s="686">
        <v>0</v>
      </c>
      <c r="AX107" s="686">
        <v>0</v>
      </c>
      <c r="AY107" s="686">
        <v>0</v>
      </c>
      <c r="AZ107" s="686">
        <v>0</v>
      </c>
      <c r="BA107" s="686">
        <v>0</v>
      </c>
    </row>
    <row r="108" spans="1:53" outlineLevel="2">
      <c r="A108" s="799" t="s">
        <v>665</v>
      </c>
      <c r="B108" s="800" t="s">
        <v>666</v>
      </c>
      <c r="C108" s="801" t="s">
        <v>667</v>
      </c>
      <c r="D108" s="802"/>
      <c r="E108" s="803"/>
      <c r="F108" s="686">
        <v>229206.49</v>
      </c>
      <c r="G108" s="686">
        <v>213404.01</v>
      </c>
      <c r="H108" s="818">
        <v>15802.479999999981</v>
      </c>
      <c r="I108" s="804">
        <v>7.4049592601376044E-2</v>
      </c>
      <c r="K108" s="686">
        <v>2929358.79</v>
      </c>
      <c r="L108" s="686">
        <v>2374791.64</v>
      </c>
      <c r="M108" s="818">
        <v>554567.14999999991</v>
      </c>
      <c r="N108" s="804">
        <v>0.23352244494173807</v>
      </c>
      <c r="Q108" s="686">
        <v>1566060.65</v>
      </c>
      <c r="R108" s="686">
        <v>904377.35</v>
      </c>
      <c r="S108" s="818">
        <v>661683.29999999993</v>
      </c>
      <c r="T108" s="804">
        <v>0.73164514790203439</v>
      </c>
      <c r="V108" s="686">
        <v>4283898.47</v>
      </c>
      <c r="W108" s="686">
        <v>3198361.45</v>
      </c>
      <c r="X108" s="818">
        <v>1085537.0199999996</v>
      </c>
      <c r="Y108" s="804">
        <v>0.33940410956366407</v>
      </c>
      <c r="AA108" s="687">
        <v>445710.76</v>
      </c>
      <c r="AB108" s="686"/>
      <c r="AC108" s="686">
        <v>209165.03</v>
      </c>
      <c r="AD108" s="686">
        <v>532032.34</v>
      </c>
      <c r="AE108" s="686">
        <v>328573.78999999998</v>
      </c>
      <c r="AF108" s="686">
        <v>52688.090000000004</v>
      </c>
      <c r="AG108" s="686">
        <v>347955.04</v>
      </c>
      <c r="AH108" s="686">
        <v>342039.11</v>
      </c>
      <c r="AI108" s="686">
        <v>348934.23</v>
      </c>
      <c r="AJ108" s="686">
        <v>213404.01</v>
      </c>
      <c r="AK108" s="686">
        <v>339748.07</v>
      </c>
      <c r="AL108" s="686">
        <v>712070.8</v>
      </c>
      <c r="AM108" s="686">
        <v>142901.44</v>
      </c>
      <c r="AN108" s="686">
        <v>159819.37</v>
      </c>
      <c r="AO108" s="686"/>
      <c r="AP108" s="686">
        <v>170057.37</v>
      </c>
      <c r="AQ108" s="686">
        <v>269009.72000000003</v>
      </c>
      <c r="AR108" s="686">
        <v>666930.93000000005</v>
      </c>
      <c r="AS108" s="686">
        <v>96647.53</v>
      </c>
      <c r="AT108" s="686">
        <v>160652.59</v>
      </c>
      <c r="AU108" s="686">
        <v>1026257.44</v>
      </c>
      <c r="AV108" s="686">
        <v>310596.72000000003</v>
      </c>
      <c r="AW108" s="686">
        <v>229206.49</v>
      </c>
      <c r="AX108" s="686">
        <v>0</v>
      </c>
      <c r="AY108" s="686">
        <v>0</v>
      </c>
      <c r="AZ108" s="686">
        <v>0</v>
      </c>
      <c r="BA108" s="686">
        <v>0</v>
      </c>
    </row>
    <row r="109" spans="1:53" outlineLevel="2">
      <c r="A109" s="799" t="s">
        <v>668</v>
      </c>
      <c r="B109" s="800" t="s">
        <v>669</v>
      </c>
      <c r="C109" s="801" t="s">
        <v>670</v>
      </c>
      <c r="D109" s="802"/>
      <c r="E109" s="803"/>
      <c r="F109" s="686">
        <v>3920242.98</v>
      </c>
      <c r="G109" s="686">
        <v>3547914.08</v>
      </c>
      <c r="H109" s="818">
        <v>372328.89999999991</v>
      </c>
      <c r="I109" s="804">
        <v>0.10494304304009523</v>
      </c>
      <c r="K109" s="686">
        <v>29337017.600000001</v>
      </c>
      <c r="L109" s="686">
        <v>23811687.18</v>
      </c>
      <c r="M109" s="818">
        <v>5525330.4200000018</v>
      </c>
      <c r="N109" s="804">
        <v>0.23204279386976231</v>
      </c>
      <c r="Q109" s="686">
        <v>12013675.66</v>
      </c>
      <c r="R109" s="686">
        <v>9287663.6699999999</v>
      </c>
      <c r="S109" s="818">
        <v>2726011.99</v>
      </c>
      <c r="T109" s="804">
        <v>0.29350890459193385</v>
      </c>
      <c r="V109" s="686">
        <v>33290457.190000001</v>
      </c>
      <c r="W109" s="686">
        <v>30404309.670000002</v>
      </c>
      <c r="X109" s="818">
        <v>2886147.5199999996</v>
      </c>
      <c r="Y109" s="804">
        <v>9.4925605985646422E-2</v>
      </c>
      <c r="AA109" s="687">
        <v>2253817.0499999998</v>
      </c>
      <c r="AB109" s="686"/>
      <c r="AC109" s="686">
        <v>3036479.56</v>
      </c>
      <c r="AD109" s="686">
        <v>3605427.52</v>
      </c>
      <c r="AE109" s="686">
        <v>2852729.58</v>
      </c>
      <c r="AF109" s="686">
        <v>2538606.5</v>
      </c>
      <c r="AG109" s="686">
        <v>2490780.35</v>
      </c>
      <c r="AH109" s="686">
        <v>2607257.08</v>
      </c>
      <c r="AI109" s="686">
        <v>3132492.51</v>
      </c>
      <c r="AJ109" s="686">
        <v>3547914.08</v>
      </c>
      <c r="AK109" s="686">
        <v>776359.38</v>
      </c>
      <c r="AL109" s="686">
        <v>-20.64</v>
      </c>
      <c r="AM109" s="686">
        <v>49.17</v>
      </c>
      <c r="AN109" s="686">
        <v>3177051.68</v>
      </c>
      <c r="AO109" s="686"/>
      <c r="AP109" s="686">
        <v>4815547.63</v>
      </c>
      <c r="AQ109" s="686">
        <v>5005197.6100000003</v>
      </c>
      <c r="AR109" s="686">
        <v>3092259.22</v>
      </c>
      <c r="AS109" s="686">
        <v>1956384.15</v>
      </c>
      <c r="AT109" s="686">
        <v>2453953.33</v>
      </c>
      <c r="AU109" s="686">
        <v>3625585.34</v>
      </c>
      <c r="AV109" s="686">
        <v>4467847.34</v>
      </c>
      <c r="AW109" s="686">
        <v>3920242.98</v>
      </c>
      <c r="AX109" s="686">
        <v>-3920242.98</v>
      </c>
      <c r="AY109" s="686">
        <v>0</v>
      </c>
      <c r="AZ109" s="686">
        <v>0</v>
      </c>
      <c r="BA109" s="686">
        <v>0</v>
      </c>
    </row>
    <row r="110" spans="1:53" outlineLevel="2">
      <c r="A110" s="799" t="s">
        <v>671</v>
      </c>
      <c r="B110" s="800" t="s">
        <v>672</v>
      </c>
      <c r="C110" s="801" t="s">
        <v>673</v>
      </c>
      <c r="D110" s="802"/>
      <c r="E110" s="803"/>
      <c r="F110" s="686">
        <v>55139.12</v>
      </c>
      <c r="G110" s="686">
        <v>16573.64</v>
      </c>
      <c r="H110" s="818">
        <v>38565.480000000003</v>
      </c>
      <c r="I110" s="804">
        <v>2.3269167183551716</v>
      </c>
      <c r="K110" s="686">
        <v>370272.06</v>
      </c>
      <c r="L110" s="686">
        <v>591651.71</v>
      </c>
      <c r="M110" s="818">
        <v>-221379.64999999997</v>
      </c>
      <c r="N110" s="804">
        <v>-0.37417224738520571</v>
      </c>
      <c r="Q110" s="686">
        <v>176238.71</v>
      </c>
      <c r="R110" s="686">
        <v>95351.74</v>
      </c>
      <c r="S110" s="818">
        <v>80886.969999999987</v>
      </c>
      <c r="T110" s="804">
        <v>0.8483009329457436</v>
      </c>
      <c r="V110" s="686">
        <v>403116.26</v>
      </c>
      <c r="W110" s="686">
        <v>665556.25</v>
      </c>
      <c r="X110" s="818">
        <v>-262439.99</v>
      </c>
      <c r="Y110" s="804">
        <v>-0.39431676886814598</v>
      </c>
      <c r="AA110" s="687">
        <v>10442.07</v>
      </c>
      <c r="AB110" s="686"/>
      <c r="AC110" s="686">
        <v>43110.1</v>
      </c>
      <c r="AD110" s="686">
        <v>380679.99</v>
      </c>
      <c r="AE110" s="686">
        <v>35985.78</v>
      </c>
      <c r="AF110" s="686">
        <v>30861.41</v>
      </c>
      <c r="AG110" s="686">
        <v>5662.6900000000005</v>
      </c>
      <c r="AH110" s="686">
        <v>20964.580000000002</v>
      </c>
      <c r="AI110" s="686">
        <v>57813.520000000004</v>
      </c>
      <c r="AJ110" s="686">
        <v>16573.64</v>
      </c>
      <c r="AK110" s="686">
        <v>9645.2100000000009</v>
      </c>
      <c r="AL110" s="686">
        <v>65739.41</v>
      </c>
      <c r="AM110" s="686">
        <v>-2183.5500000000002</v>
      </c>
      <c r="AN110" s="686">
        <v>-40356.870000000003</v>
      </c>
      <c r="AO110" s="686"/>
      <c r="AP110" s="686">
        <v>27014.100000000002</v>
      </c>
      <c r="AQ110" s="686">
        <v>40059.22</v>
      </c>
      <c r="AR110" s="686">
        <v>41972.07</v>
      </c>
      <c r="AS110" s="686">
        <v>44452.54</v>
      </c>
      <c r="AT110" s="686">
        <v>40535.42</v>
      </c>
      <c r="AU110" s="686">
        <v>86157.96</v>
      </c>
      <c r="AV110" s="686">
        <v>34941.629999999997</v>
      </c>
      <c r="AW110" s="686">
        <v>55139.12</v>
      </c>
      <c r="AX110" s="686">
        <v>-65011.73</v>
      </c>
      <c r="AY110" s="686">
        <v>0</v>
      </c>
      <c r="AZ110" s="686">
        <v>0</v>
      </c>
      <c r="BA110" s="686">
        <v>0</v>
      </c>
    </row>
    <row r="111" spans="1:53" outlineLevel="2">
      <c r="A111" s="799" t="s">
        <v>674</v>
      </c>
      <c r="B111" s="800" t="s">
        <v>675</v>
      </c>
      <c r="C111" s="801" t="s">
        <v>676</v>
      </c>
      <c r="D111" s="802"/>
      <c r="E111" s="803"/>
      <c r="F111" s="686">
        <v>175772.97</v>
      </c>
      <c r="G111" s="686">
        <v>170292.64</v>
      </c>
      <c r="H111" s="818">
        <v>5480.3299999999872</v>
      </c>
      <c r="I111" s="804">
        <v>3.2181837101121852E-2</v>
      </c>
      <c r="K111" s="686">
        <v>945375.87</v>
      </c>
      <c r="L111" s="686">
        <v>963248.3</v>
      </c>
      <c r="M111" s="818">
        <v>-17872.430000000051</v>
      </c>
      <c r="N111" s="804">
        <v>-1.8554333290803679E-2</v>
      </c>
      <c r="Q111" s="686">
        <v>419023.83</v>
      </c>
      <c r="R111" s="686">
        <v>493008.95</v>
      </c>
      <c r="S111" s="818">
        <v>-73985.119999999995</v>
      </c>
      <c r="T111" s="804">
        <v>-0.15006851295498794</v>
      </c>
      <c r="V111" s="686">
        <v>1372399.25</v>
      </c>
      <c r="W111" s="686">
        <v>1520487.77</v>
      </c>
      <c r="X111" s="818">
        <v>-148088.52000000002</v>
      </c>
      <c r="Y111" s="804">
        <v>-9.7395403581575682E-2</v>
      </c>
      <c r="AA111" s="687">
        <v>184449.12</v>
      </c>
      <c r="AB111" s="686"/>
      <c r="AC111" s="686">
        <v>70654.37</v>
      </c>
      <c r="AD111" s="686">
        <v>106802.58</v>
      </c>
      <c r="AE111" s="686">
        <v>49508</v>
      </c>
      <c r="AF111" s="686">
        <v>74964.81</v>
      </c>
      <c r="AG111" s="686">
        <v>168309.59</v>
      </c>
      <c r="AH111" s="686">
        <v>210826.82</v>
      </c>
      <c r="AI111" s="686">
        <v>111889.49</v>
      </c>
      <c r="AJ111" s="686">
        <v>170292.64</v>
      </c>
      <c r="AK111" s="686">
        <v>51232.41</v>
      </c>
      <c r="AL111" s="686">
        <v>122197.09</v>
      </c>
      <c r="AM111" s="686">
        <v>125888.53</v>
      </c>
      <c r="AN111" s="686">
        <v>127705.35</v>
      </c>
      <c r="AO111" s="686"/>
      <c r="AP111" s="686">
        <v>65968.69</v>
      </c>
      <c r="AQ111" s="686">
        <v>149021.03</v>
      </c>
      <c r="AR111" s="686">
        <v>152673.25</v>
      </c>
      <c r="AS111" s="686">
        <v>106262.46</v>
      </c>
      <c r="AT111" s="686">
        <v>52426.61</v>
      </c>
      <c r="AU111" s="686">
        <v>119621.95</v>
      </c>
      <c r="AV111" s="686">
        <v>123628.91</v>
      </c>
      <c r="AW111" s="686">
        <v>175772.97</v>
      </c>
      <c r="AX111" s="686">
        <v>0</v>
      </c>
      <c r="AY111" s="686">
        <v>0</v>
      </c>
      <c r="AZ111" s="686">
        <v>0</v>
      </c>
      <c r="BA111" s="686">
        <v>0</v>
      </c>
    </row>
    <row r="112" spans="1:53" outlineLevel="2">
      <c r="A112" s="799" t="s">
        <v>677</v>
      </c>
      <c r="B112" s="800" t="s">
        <v>678</v>
      </c>
      <c r="C112" s="801" t="s">
        <v>679</v>
      </c>
      <c r="D112" s="802"/>
      <c r="E112" s="803"/>
      <c r="F112" s="686">
        <v>-126577.74</v>
      </c>
      <c r="G112" s="686">
        <v>-152093.33000000002</v>
      </c>
      <c r="H112" s="818">
        <v>25515.590000000011</v>
      </c>
      <c r="I112" s="804">
        <v>0.16776271516969224</v>
      </c>
      <c r="K112" s="686">
        <v>-826323.99</v>
      </c>
      <c r="L112" s="686">
        <v>-942159.14</v>
      </c>
      <c r="M112" s="818">
        <v>115835.15000000002</v>
      </c>
      <c r="N112" s="804">
        <v>0.12294648014559412</v>
      </c>
      <c r="Q112" s="686">
        <v>-274660.03000000003</v>
      </c>
      <c r="R112" s="686">
        <v>-343897.51</v>
      </c>
      <c r="S112" s="818">
        <v>69237.479999999981</v>
      </c>
      <c r="T112" s="804">
        <v>0.20133172816517333</v>
      </c>
      <c r="V112" s="686">
        <v>-1169842.3599999999</v>
      </c>
      <c r="W112" s="686">
        <v>-1302229.3999999999</v>
      </c>
      <c r="X112" s="818">
        <v>132387.04000000004</v>
      </c>
      <c r="Y112" s="804">
        <v>0.10166184237585178</v>
      </c>
      <c r="AA112" s="687">
        <v>-80002.25</v>
      </c>
      <c r="AB112" s="686"/>
      <c r="AC112" s="686">
        <v>0</v>
      </c>
      <c r="AD112" s="686">
        <v>-327903.21000000002</v>
      </c>
      <c r="AE112" s="686">
        <v>-115514.48</v>
      </c>
      <c r="AF112" s="686">
        <v>-96854.21</v>
      </c>
      <c r="AG112" s="686">
        <v>-57989.73</v>
      </c>
      <c r="AH112" s="686">
        <v>-71261.650000000009</v>
      </c>
      <c r="AI112" s="686">
        <v>-120542.53</v>
      </c>
      <c r="AJ112" s="686">
        <v>-152093.33000000002</v>
      </c>
      <c r="AK112" s="686">
        <v>-108505.54000000001</v>
      </c>
      <c r="AL112" s="686">
        <v>-59705.71</v>
      </c>
      <c r="AM112" s="686">
        <v>-85231.73</v>
      </c>
      <c r="AN112" s="686">
        <v>-90075.39</v>
      </c>
      <c r="AO112" s="686"/>
      <c r="AP112" s="686">
        <v>-242087.17</v>
      </c>
      <c r="AQ112" s="686">
        <v>-120703.2</v>
      </c>
      <c r="AR112" s="686">
        <v>-36655.22</v>
      </c>
      <c r="AS112" s="686">
        <v>-55250.53</v>
      </c>
      <c r="AT112" s="686">
        <v>-96967.84</v>
      </c>
      <c r="AU112" s="686">
        <v>-57542.76</v>
      </c>
      <c r="AV112" s="686">
        <v>-90539.53</v>
      </c>
      <c r="AW112" s="686">
        <v>-126577.74</v>
      </c>
      <c r="AX112" s="686">
        <v>0</v>
      </c>
      <c r="AY112" s="686">
        <v>0</v>
      </c>
      <c r="AZ112" s="686">
        <v>0</v>
      </c>
      <c r="BA112" s="686">
        <v>0</v>
      </c>
    </row>
    <row r="113" spans="1:53" outlineLevel="2">
      <c r="A113" s="799" t="s">
        <v>680</v>
      </c>
      <c r="B113" s="800" t="s">
        <v>681</v>
      </c>
      <c r="C113" s="801" t="s">
        <v>682</v>
      </c>
      <c r="D113" s="802"/>
      <c r="E113" s="803"/>
      <c r="F113" s="686">
        <v>503204.39</v>
      </c>
      <c r="G113" s="686">
        <v>549936</v>
      </c>
      <c r="H113" s="818">
        <v>-46731.609999999986</v>
      </c>
      <c r="I113" s="804">
        <v>-8.4976451805300959E-2</v>
      </c>
      <c r="K113" s="686">
        <v>4103660.87</v>
      </c>
      <c r="L113" s="686">
        <v>4246703.28</v>
      </c>
      <c r="M113" s="818">
        <v>-143042.41000000015</v>
      </c>
      <c r="N113" s="804">
        <v>-3.3683165639017791E-2</v>
      </c>
      <c r="Q113" s="686">
        <v>1494352.79</v>
      </c>
      <c r="R113" s="686">
        <v>1635408</v>
      </c>
      <c r="S113" s="818">
        <v>-141055.20999999996</v>
      </c>
      <c r="T113" s="804">
        <v>-8.6250776564624834E-2</v>
      </c>
      <c r="V113" s="686">
        <v>6095116.9900000002</v>
      </c>
      <c r="W113" s="686">
        <v>6288038.6400000006</v>
      </c>
      <c r="X113" s="818">
        <v>-192921.65000000037</v>
      </c>
      <c r="Y113" s="804">
        <v>-3.0680735447898004E-2</v>
      </c>
      <c r="AA113" s="687">
        <v>517533.84</v>
      </c>
      <c r="AB113" s="686"/>
      <c r="AC113" s="686">
        <v>517533.84</v>
      </c>
      <c r="AD113" s="686">
        <v>487573.2</v>
      </c>
      <c r="AE113" s="686">
        <v>515244.24</v>
      </c>
      <c r="AF113" s="686">
        <v>501989.04000000004</v>
      </c>
      <c r="AG113" s="686">
        <v>588954.96</v>
      </c>
      <c r="AH113" s="686">
        <v>538272</v>
      </c>
      <c r="AI113" s="686">
        <v>547200</v>
      </c>
      <c r="AJ113" s="686">
        <v>549936</v>
      </c>
      <c r="AK113" s="686">
        <v>535536</v>
      </c>
      <c r="AL113" s="686">
        <v>549928.84</v>
      </c>
      <c r="AM113" s="686">
        <v>444712.48</v>
      </c>
      <c r="AN113" s="686">
        <v>461278.8</v>
      </c>
      <c r="AO113" s="686"/>
      <c r="AP113" s="686">
        <v>554413.68000000005</v>
      </c>
      <c r="AQ113" s="686">
        <v>508975.2</v>
      </c>
      <c r="AR113" s="686">
        <v>552175.19999999995</v>
      </c>
      <c r="AS113" s="686">
        <v>537775.19999999995</v>
      </c>
      <c r="AT113" s="686">
        <v>455968.8</v>
      </c>
      <c r="AU113" s="686">
        <v>487940.4</v>
      </c>
      <c r="AV113" s="686">
        <v>503208</v>
      </c>
      <c r="AW113" s="686">
        <v>503204.39</v>
      </c>
      <c r="AX113" s="686">
        <v>-503208</v>
      </c>
      <c r="AY113" s="686">
        <v>0</v>
      </c>
      <c r="AZ113" s="686">
        <v>0</v>
      </c>
      <c r="BA113" s="686">
        <v>0</v>
      </c>
    </row>
    <row r="114" spans="1:53" outlineLevel="2">
      <c r="A114" s="799" t="s">
        <v>683</v>
      </c>
      <c r="B114" s="800" t="s">
        <v>684</v>
      </c>
      <c r="C114" s="801" t="s">
        <v>685</v>
      </c>
      <c r="D114" s="802"/>
      <c r="E114" s="803"/>
      <c r="F114" s="686">
        <v>-0.11</v>
      </c>
      <c r="G114" s="686">
        <v>999.98</v>
      </c>
      <c r="H114" s="818">
        <v>-1000.09</v>
      </c>
      <c r="I114" s="804">
        <v>-1.000110002200044</v>
      </c>
      <c r="K114" s="686">
        <v>237983.64</v>
      </c>
      <c r="L114" s="686">
        <v>1141696.8400000001</v>
      </c>
      <c r="M114" s="818">
        <v>-903713.20000000007</v>
      </c>
      <c r="N114" s="804">
        <v>-0.79155268573748527</v>
      </c>
      <c r="Q114" s="686">
        <v>-0.08</v>
      </c>
      <c r="R114" s="686">
        <v>76986.759999999995</v>
      </c>
      <c r="S114" s="818">
        <v>-76986.84</v>
      </c>
      <c r="T114" s="804">
        <v>-1.0000010391397169</v>
      </c>
      <c r="V114" s="686">
        <v>1795089.5</v>
      </c>
      <c r="W114" s="686">
        <v>1227591.6200000001</v>
      </c>
      <c r="X114" s="818">
        <v>567497.87999999989</v>
      </c>
      <c r="Y114" s="804">
        <v>0.46228556040485175</v>
      </c>
      <c r="AA114" s="687">
        <v>91095.42</v>
      </c>
      <c r="AB114" s="686"/>
      <c r="AC114" s="686">
        <v>238539.78</v>
      </c>
      <c r="AD114" s="686">
        <v>463132.93</v>
      </c>
      <c r="AE114" s="686">
        <v>357814.79</v>
      </c>
      <c r="AF114" s="686">
        <v>-177.83</v>
      </c>
      <c r="AG114" s="686">
        <v>5400.41</v>
      </c>
      <c r="AH114" s="686">
        <v>75987</v>
      </c>
      <c r="AI114" s="686">
        <v>-0.22</v>
      </c>
      <c r="AJ114" s="686">
        <v>999.98</v>
      </c>
      <c r="AK114" s="686">
        <v>-9.1999999999999998E-2</v>
      </c>
      <c r="AL114" s="686">
        <v>638344.96200000006</v>
      </c>
      <c r="AM114" s="686">
        <v>918760.78</v>
      </c>
      <c r="AN114" s="686">
        <v>0.21</v>
      </c>
      <c r="AO114" s="686"/>
      <c r="AP114" s="686">
        <v>122978.916</v>
      </c>
      <c r="AQ114" s="686">
        <v>172291.54300000001</v>
      </c>
      <c r="AR114" s="686">
        <v>158017.731</v>
      </c>
      <c r="AS114" s="686">
        <v>-219487.01</v>
      </c>
      <c r="AT114" s="686">
        <v>4182.54</v>
      </c>
      <c r="AU114" s="686">
        <v>-4.5000000000000005E-2</v>
      </c>
      <c r="AV114" s="686">
        <v>7.4999999999999997E-2</v>
      </c>
      <c r="AW114" s="686">
        <v>-0.11</v>
      </c>
      <c r="AX114" s="686">
        <v>0.13</v>
      </c>
      <c r="AY114" s="686">
        <v>0</v>
      </c>
      <c r="AZ114" s="686">
        <v>0</v>
      </c>
      <c r="BA114" s="686">
        <v>0</v>
      </c>
    </row>
    <row r="115" spans="1:53" outlineLevel="1">
      <c r="A115" s="799" t="s">
        <v>686</v>
      </c>
      <c r="B115" s="1014"/>
      <c r="C115" s="890" t="s">
        <v>687</v>
      </c>
      <c r="D115" s="1022"/>
      <c r="E115" s="1022"/>
      <c r="F115" s="992">
        <v>19594785.650000002</v>
      </c>
      <c r="G115" s="992">
        <v>15532534.390000001</v>
      </c>
      <c r="H115" s="887">
        <v>4062251.2600000016</v>
      </c>
      <c r="I115" s="680">
        <v>0.26153177311587472</v>
      </c>
      <c r="J115" s="1024"/>
      <c r="K115" s="992">
        <v>101982198.22000003</v>
      </c>
      <c r="L115" s="992">
        <v>98087429.099999979</v>
      </c>
      <c r="M115" s="887">
        <v>3894769.1200000495</v>
      </c>
      <c r="N115" s="679">
        <v>3.970711798378708E-2</v>
      </c>
      <c r="O115" s="1025"/>
      <c r="P115" s="1025"/>
      <c r="Q115" s="992">
        <v>46946940.729999997</v>
      </c>
      <c r="R115" s="992">
        <v>38652667.290000007</v>
      </c>
      <c r="S115" s="887">
        <v>8294273.4399999902</v>
      </c>
      <c r="T115" s="680">
        <v>0.21458476274794719</v>
      </c>
      <c r="U115" s="1025"/>
      <c r="V115" s="992">
        <v>139273193.03</v>
      </c>
      <c r="W115" s="992">
        <v>119051641.11</v>
      </c>
      <c r="X115" s="887">
        <v>20221551.920000002</v>
      </c>
      <c r="Y115" s="679">
        <v>0.16985529751174047</v>
      </c>
      <c r="Z115" s="799"/>
      <c r="AA115" s="1027">
        <v>5460873.0099999998</v>
      </c>
      <c r="AB115" s="799"/>
      <c r="AC115" s="992">
        <v>9148447.6399999969</v>
      </c>
      <c r="AD115" s="992">
        <v>17338329.039999999</v>
      </c>
      <c r="AE115" s="992">
        <v>15057336.629999997</v>
      </c>
      <c r="AF115" s="992">
        <v>7914075.6399999997</v>
      </c>
      <c r="AG115" s="992">
        <v>9976572.8599999994</v>
      </c>
      <c r="AH115" s="992">
        <v>11119550.789999999</v>
      </c>
      <c r="AI115" s="992">
        <v>12000582.110000001</v>
      </c>
      <c r="AJ115" s="992">
        <v>15532534.390000001</v>
      </c>
      <c r="AK115" s="992">
        <v>4284734.4679999994</v>
      </c>
      <c r="AL115" s="992">
        <v>9030477.4719999991</v>
      </c>
      <c r="AM115" s="992">
        <v>10887720.349999996</v>
      </c>
      <c r="AN115" s="992">
        <v>13088062.520000001</v>
      </c>
      <c r="AO115" s="799"/>
      <c r="AP115" s="992">
        <v>13917644.135999996</v>
      </c>
      <c r="AQ115" s="992">
        <v>13110349.973999999</v>
      </c>
      <c r="AR115" s="992">
        <v>9129546.6209999993</v>
      </c>
      <c r="AS115" s="992">
        <v>9408019.9440000001</v>
      </c>
      <c r="AT115" s="992">
        <v>9469696.8149999995</v>
      </c>
      <c r="AU115" s="992">
        <v>12486609.265000001</v>
      </c>
      <c r="AV115" s="992">
        <v>14865545.814999999</v>
      </c>
      <c r="AW115" s="992">
        <v>19594785.650000002</v>
      </c>
      <c r="AX115" s="992">
        <v>-832643.58</v>
      </c>
      <c r="AY115" s="992">
        <v>-1883787</v>
      </c>
      <c r="AZ115" s="992">
        <v>0</v>
      </c>
      <c r="BA115" s="992">
        <v>0</v>
      </c>
    </row>
    <row r="116" spans="1:53" outlineLevel="2">
      <c r="B116" s="1014"/>
      <c r="C116" s="890"/>
      <c r="D116" s="1022"/>
      <c r="E116" s="1022"/>
      <c r="F116" s="992"/>
      <c r="G116" s="992"/>
      <c r="H116" s="887"/>
      <c r="I116" s="680"/>
      <c r="J116" s="1024"/>
      <c r="K116" s="992"/>
      <c r="L116" s="992"/>
      <c r="M116" s="887"/>
      <c r="N116" s="679"/>
      <c r="O116" s="1025"/>
      <c r="P116" s="1025"/>
      <c r="Q116" s="992"/>
      <c r="R116" s="992"/>
      <c r="S116" s="887"/>
      <c r="T116" s="680"/>
      <c r="U116" s="1025"/>
      <c r="V116" s="992"/>
      <c r="W116" s="992"/>
      <c r="X116" s="887"/>
      <c r="Y116" s="679"/>
      <c r="Z116" s="799"/>
      <c r="AA116" s="1027"/>
      <c r="AB116" s="799"/>
      <c r="AC116" s="992"/>
      <c r="AD116" s="992"/>
      <c r="AE116" s="992"/>
      <c r="AF116" s="992"/>
      <c r="AG116" s="992"/>
      <c r="AH116" s="992"/>
      <c r="AI116" s="992"/>
      <c r="AJ116" s="992"/>
      <c r="AK116" s="992"/>
      <c r="AL116" s="992"/>
      <c r="AM116" s="992"/>
      <c r="AN116" s="992"/>
      <c r="AO116" s="799"/>
      <c r="AP116" s="992"/>
      <c r="AQ116" s="992"/>
      <c r="AR116" s="992"/>
      <c r="AS116" s="992"/>
      <c r="AT116" s="992"/>
      <c r="AU116" s="992"/>
      <c r="AV116" s="992"/>
      <c r="AW116" s="992"/>
      <c r="AX116" s="992"/>
      <c r="AY116" s="992"/>
      <c r="AZ116" s="992"/>
      <c r="BA116" s="992"/>
    </row>
    <row r="117" spans="1:53" outlineLevel="2">
      <c r="A117" s="799" t="s">
        <v>688</v>
      </c>
      <c r="B117" s="800" t="s">
        <v>689</v>
      </c>
      <c r="C117" s="801" t="s">
        <v>690</v>
      </c>
      <c r="D117" s="802"/>
      <c r="E117" s="803"/>
      <c r="F117" s="686">
        <v>405316.32</v>
      </c>
      <c r="G117" s="686">
        <v>427027.19</v>
      </c>
      <c r="H117" s="818">
        <v>-21710.869999999995</v>
      </c>
      <c r="I117" s="804">
        <v>-5.0841891355911072E-2</v>
      </c>
      <c r="K117" s="686">
        <v>2798103.73</v>
      </c>
      <c r="L117" s="686">
        <v>3168229.93</v>
      </c>
      <c r="M117" s="818">
        <v>-370126.20000000019</v>
      </c>
      <c r="N117" s="804">
        <v>-0.11682428617167952</v>
      </c>
      <c r="Q117" s="686">
        <v>1186864.8400000001</v>
      </c>
      <c r="R117" s="686">
        <v>1205315.73</v>
      </c>
      <c r="S117" s="818">
        <v>-18450.889999999898</v>
      </c>
      <c r="T117" s="804">
        <v>-1.5307930976724162E-2</v>
      </c>
      <c r="V117" s="686">
        <v>4056798.52</v>
      </c>
      <c r="W117" s="686">
        <v>4931057.16</v>
      </c>
      <c r="X117" s="818">
        <v>-874258.64000000013</v>
      </c>
      <c r="Y117" s="804">
        <v>-0.17729639134826011</v>
      </c>
      <c r="AA117" s="687">
        <v>421795.31</v>
      </c>
      <c r="AB117" s="686"/>
      <c r="AC117" s="686">
        <v>372031.84</v>
      </c>
      <c r="AD117" s="686">
        <v>391866.57</v>
      </c>
      <c r="AE117" s="686">
        <v>426000.98</v>
      </c>
      <c r="AF117" s="686">
        <v>352953.66000000003</v>
      </c>
      <c r="AG117" s="686">
        <v>420061.15</v>
      </c>
      <c r="AH117" s="686">
        <v>374170.73</v>
      </c>
      <c r="AI117" s="686">
        <v>404117.81</v>
      </c>
      <c r="AJ117" s="686">
        <v>427027.19</v>
      </c>
      <c r="AK117" s="686">
        <v>363249</v>
      </c>
      <c r="AL117" s="686">
        <v>248673.26</v>
      </c>
      <c r="AM117" s="686">
        <v>319519.15000000002</v>
      </c>
      <c r="AN117" s="686">
        <v>327253.38</v>
      </c>
      <c r="AO117" s="686"/>
      <c r="AP117" s="686">
        <v>336540.33</v>
      </c>
      <c r="AQ117" s="686">
        <v>344075.13</v>
      </c>
      <c r="AR117" s="686">
        <v>306873.26</v>
      </c>
      <c r="AS117" s="686">
        <v>318921.28999999998</v>
      </c>
      <c r="AT117" s="686">
        <v>304828.88</v>
      </c>
      <c r="AU117" s="686">
        <v>340471.02</v>
      </c>
      <c r="AV117" s="686">
        <v>441077.5</v>
      </c>
      <c r="AW117" s="686">
        <v>405316.32</v>
      </c>
      <c r="AX117" s="686">
        <v>4123.6499999999996</v>
      </c>
      <c r="AY117" s="686">
        <v>0</v>
      </c>
      <c r="AZ117" s="686">
        <v>0</v>
      </c>
      <c r="BA117" s="686">
        <v>0</v>
      </c>
    </row>
    <row r="118" spans="1:53" outlineLevel="2">
      <c r="A118" s="799" t="s">
        <v>3821</v>
      </c>
      <c r="B118" s="800" t="s">
        <v>3822</v>
      </c>
      <c r="C118" s="801" t="s">
        <v>3823</v>
      </c>
      <c r="D118" s="802"/>
      <c r="E118" s="803"/>
      <c r="F118" s="686">
        <v>64.34</v>
      </c>
      <c r="G118" s="686">
        <v>0</v>
      </c>
      <c r="H118" s="818">
        <v>64.34</v>
      </c>
      <c r="I118" s="804" t="s">
        <v>3376</v>
      </c>
      <c r="K118" s="686">
        <v>64.34</v>
      </c>
      <c r="L118" s="686">
        <v>0</v>
      </c>
      <c r="M118" s="818">
        <v>64.34</v>
      </c>
      <c r="N118" s="804" t="s">
        <v>3376</v>
      </c>
      <c r="Q118" s="686">
        <v>64.34</v>
      </c>
      <c r="R118" s="686">
        <v>0</v>
      </c>
      <c r="S118" s="818">
        <v>64.34</v>
      </c>
      <c r="T118" s="804" t="s">
        <v>3376</v>
      </c>
      <c r="V118" s="686">
        <v>64.34</v>
      </c>
      <c r="W118" s="686">
        <v>0</v>
      </c>
      <c r="X118" s="818">
        <v>64.34</v>
      </c>
      <c r="Y118" s="804" t="s">
        <v>3376</v>
      </c>
      <c r="AA118" s="687">
        <v>0</v>
      </c>
      <c r="AB118" s="686"/>
      <c r="AC118" s="686">
        <v>0</v>
      </c>
      <c r="AD118" s="686">
        <v>0</v>
      </c>
      <c r="AE118" s="686">
        <v>0</v>
      </c>
      <c r="AF118" s="686">
        <v>0</v>
      </c>
      <c r="AG118" s="686">
        <v>0</v>
      </c>
      <c r="AH118" s="686">
        <v>0</v>
      </c>
      <c r="AI118" s="686">
        <v>0</v>
      </c>
      <c r="AJ118" s="686">
        <v>0</v>
      </c>
      <c r="AK118" s="686">
        <v>0</v>
      </c>
      <c r="AL118" s="686">
        <v>0</v>
      </c>
      <c r="AM118" s="686">
        <v>0</v>
      </c>
      <c r="AN118" s="686">
        <v>0</v>
      </c>
      <c r="AO118" s="686"/>
      <c r="AP118" s="686">
        <v>0</v>
      </c>
      <c r="AQ118" s="686">
        <v>0</v>
      </c>
      <c r="AR118" s="686">
        <v>0</v>
      </c>
      <c r="AS118" s="686">
        <v>0</v>
      </c>
      <c r="AT118" s="686">
        <v>0</v>
      </c>
      <c r="AU118" s="686">
        <v>0</v>
      </c>
      <c r="AV118" s="686">
        <v>0</v>
      </c>
      <c r="AW118" s="686">
        <v>64.34</v>
      </c>
      <c r="AX118" s="686">
        <v>0</v>
      </c>
      <c r="AY118" s="686">
        <v>0</v>
      </c>
      <c r="AZ118" s="686">
        <v>0</v>
      </c>
      <c r="BA118" s="686">
        <v>0</v>
      </c>
    </row>
    <row r="119" spans="1:53" outlineLevel="2">
      <c r="A119" s="799" t="s">
        <v>3346</v>
      </c>
      <c r="B119" s="800" t="s">
        <v>3347</v>
      </c>
      <c r="C119" s="801" t="s">
        <v>3348</v>
      </c>
      <c r="D119" s="802"/>
      <c r="E119" s="803"/>
      <c r="F119" s="686">
        <v>0</v>
      </c>
      <c r="G119" s="686">
        <v>0</v>
      </c>
      <c r="H119" s="818">
        <v>0</v>
      </c>
      <c r="I119" s="804">
        <v>0</v>
      </c>
      <c r="K119" s="686">
        <v>0</v>
      </c>
      <c r="L119" s="686">
        <v>0</v>
      </c>
      <c r="M119" s="818">
        <v>0</v>
      </c>
      <c r="N119" s="804">
        <v>0</v>
      </c>
      <c r="Q119" s="686">
        <v>0</v>
      </c>
      <c r="R119" s="686">
        <v>0</v>
      </c>
      <c r="S119" s="818">
        <v>0</v>
      </c>
      <c r="T119" s="804">
        <v>0</v>
      </c>
      <c r="V119" s="686">
        <v>0</v>
      </c>
      <c r="W119" s="686">
        <v>0</v>
      </c>
      <c r="X119" s="818">
        <v>0</v>
      </c>
      <c r="Y119" s="804">
        <v>0</v>
      </c>
      <c r="AA119" s="687">
        <v>0</v>
      </c>
      <c r="AB119" s="686"/>
      <c r="AC119" s="686">
        <v>0</v>
      </c>
      <c r="AD119" s="686">
        <v>0</v>
      </c>
      <c r="AE119" s="686">
        <v>0</v>
      </c>
      <c r="AF119" s="686">
        <v>17.080000000000002</v>
      </c>
      <c r="AG119" s="686">
        <v>-17.080000000000002</v>
      </c>
      <c r="AH119" s="686">
        <v>0</v>
      </c>
      <c r="AI119" s="686">
        <v>0</v>
      </c>
      <c r="AJ119" s="686">
        <v>0</v>
      </c>
      <c r="AK119" s="686">
        <v>0</v>
      </c>
      <c r="AL119" s="686">
        <v>0</v>
      </c>
      <c r="AM119" s="686">
        <v>0</v>
      </c>
      <c r="AN119" s="686">
        <v>0</v>
      </c>
      <c r="AO119" s="686"/>
      <c r="AP119" s="686">
        <v>0</v>
      </c>
      <c r="AQ119" s="686">
        <v>0</v>
      </c>
      <c r="AR119" s="686">
        <v>0</v>
      </c>
      <c r="AS119" s="686">
        <v>0</v>
      </c>
      <c r="AT119" s="686">
        <v>0</v>
      </c>
      <c r="AU119" s="686">
        <v>0</v>
      </c>
      <c r="AV119" s="686">
        <v>0</v>
      </c>
      <c r="AW119" s="686">
        <v>0</v>
      </c>
      <c r="AX119" s="686">
        <v>0</v>
      </c>
      <c r="AY119" s="686">
        <v>0</v>
      </c>
      <c r="AZ119" s="686">
        <v>0</v>
      </c>
      <c r="BA119" s="686">
        <v>0</v>
      </c>
    </row>
    <row r="120" spans="1:53" outlineLevel="2">
      <c r="A120" s="799" t="s">
        <v>691</v>
      </c>
      <c r="B120" s="800" t="s">
        <v>692</v>
      </c>
      <c r="C120" s="801" t="s">
        <v>693</v>
      </c>
      <c r="D120" s="802"/>
      <c r="E120" s="803"/>
      <c r="F120" s="686">
        <v>163552.9</v>
      </c>
      <c r="G120" s="686">
        <v>133384.15</v>
      </c>
      <c r="H120" s="818">
        <v>30168.75</v>
      </c>
      <c r="I120" s="804">
        <v>0.22617942236765015</v>
      </c>
      <c r="K120" s="686">
        <v>1353820.25</v>
      </c>
      <c r="L120" s="686">
        <v>1039615.4</v>
      </c>
      <c r="M120" s="818">
        <v>314204.84999999998</v>
      </c>
      <c r="N120" s="804">
        <v>0.30223181572723912</v>
      </c>
      <c r="Q120" s="686">
        <v>527316.25</v>
      </c>
      <c r="R120" s="686">
        <v>375032.52</v>
      </c>
      <c r="S120" s="818">
        <v>152283.72999999998</v>
      </c>
      <c r="T120" s="804">
        <v>0.4060547336001688</v>
      </c>
      <c r="V120" s="686">
        <v>1813936.5</v>
      </c>
      <c r="W120" s="686">
        <v>1471516.75</v>
      </c>
      <c r="X120" s="818">
        <v>342419.75</v>
      </c>
      <c r="Y120" s="804">
        <v>0.2326985064899873</v>
      </c>
      <c r="AA120" s="687">
        <v>122911.96</v>
      </c>
      <c r="AB120" s="686"/>
      <c r="AC120" s="686">
        <v>115485.12</v>
      </c>
      <c r="AD120" s="686">
        <v>108492.7</v>
      </c>
      <c r="AE120" s="686">
        <v>134855.71</v>
      </c>
      <c r="AF120" s="686">
        <v>134616.76</v>
      </c>
      <c r="AG120" s="686">
        <v>171132.59</v>
      </c>
      <c r="AH120" s="686">
        <v>125604.92</v>
      </c>
      <c r="AI120" s="686">
        <v>116043.45</v>
      </c>
      <c r="AJ120" s="686">
        <v>133384.15</v>
      </c>
      <c r="AK120" s="686">
        <v>110678.66</v>
      </c>
      <c r="AL120" s="686">
        <v>109282.58</v>
      </c>
      <c r="AM120" s="686">
        <v>137591.82</v>
      </c>
      <c r="AN120" s="686">
        <v>102563.19</v>
      </c>
      <c r="AO120" s="686"/>
      <c r="AP120" s="686">
        <v>263752.03999999998</v>
      </c>
      <c r="AQ120" s="686">
        <v>99111.260000000009</v>
      </c>
      <c r="AR120" s="686">
        <v>132712.56</v>
      </c>
      <c r="AS120" s="686">
        <v>183480.07</v>
      </c>
      <c r="AT120" s="686">
        <v>147448.07</v>
      </c>
      <c r="AU120" s="686">
        <v>161081.79</v>
      </c>
      <c r="AV120" s="686">
        <v>202681.56</v>
      </c>
      <c r="AW120" s="686">
        <v>163552.9</v>
      </c>
      <c r="AX120" s="686">
        <v>-53.300000000000004</v>
      </c>
      <c r="AY120" s="686">
        <v>0</v>
      </c>
      <c r="AZ120" s="686">
        <v>0</v>
      </c>
      <c r="BA120" s="686">
        <v>0</v>
      </c>
    </row>
    <row r="121" spans="1:53" outlineLevel="2">
      <c r="A121" s="799" t="s">
        <v>694</v>
      </c>
      <c r="B121" s="800" t="s">
        <v>329</v>
      </c>
      <c r="C121" s="801" t="s">
        <v>695</v>
      </c>
      <c r="D121" s="802"/>
      <c r="E121" s="803"/>
      <c r="F121" s="686">
        <v>88624.99</v>
      </c>
      <c r="G121" s="686">
        <v>122742.36</v>
      </c>
      <c r="H121" s="818">
        <v>-34117.369999999995</v>
      </c>
      <c r="I121" s="804">
        <v>-0.27795921473238738</v>
      </c>
      <c r="K121" s="686">
        <v>569252.07999999996</v>
      </c>
      <c r="L121" s="686">
        <v>896348.94000000006</v>
      </c>
      <c r="M121" s="818">
        <v>-327096.8600000001</v>
      </c>
      <c r="N121" s="804">
        <v>-0.36492134413635841</v>
      </c>
      <c r="Q121" s="686">
        <v>261173.61000000002</v>
      </c>
      <c r="R121" s="686">
        <v>390749.28</v>
      </c>
      <c r="S121" s="818">
        <v>-129575.67000000001</v>
      </c>
      <c r="T121" s="804">
        <v>-0.3316082117924824</v>
      </c>
      <c r="V121" s="686">
        <v>950697.69</v>
      </c>
      <c r="W121" s="686">
        <v>1259773.1400000001</v>
      </c>
      <c r="X121" s="818">
        <v>-309075.45000000019</v>
      </c>
      <c r="Y121" s="804">
        <v>-0.24534214946033867</v>
      </c>
      <c r="AA121" s="687">
        <v>188912.43</v>
      </c>
      <c r="AB121" s="686"/>
      <c r="AC121" s="686">
        <v>162136.21</v>
      </c>
      <c r="AD121" s="686">
        <v>154546.36000000002</v>
      </c>
      <c r="AE121" s="686">
        <v>83655.59</v>
      </c>
      <c r="AF121" s="686">
        <v>46219.23</v>
      </c>
      <c r="AG121" s="686">
        <v>59042.270000000004</v>
      </c>
      <c r="AH121" s="686">
        <v>160407.34</v>
      </c>
      <c r="AI121" s="686">
        <v>107599.58</v>
      </c>
      <c r="AJ121" s="686">
        <v>122742.36</v>
      </c>
      <c r="AK121" s="686">
        <v>12802.710000000001</v>
      </c>
      <c r="AL121" s="686">
        <v>95424.8</v>
      </c>
      <c r="AM121" s="686">
        <v>115114.25</v>
      </c>
      <c r="AN121" s="686">
        <v>158103.85</v>
      </c>
      <c r="AO121" s="686"/>
      <c r="AP121" s="686">
        <v>178812.53</v>
      </c>
      <c r="AQ121" s="686">
        <v>40869.72</v>
      </c>
      <c r="AR121" s="686">
        <v>13553.710000000001</v>
      </c>
      <c r="AS121" s="686">
        <v>73029.31</v>
      </c>
      <c r="AT121" s="686">
        <v>1813.2</v>
      </c>
      <c r="AU121" s="686">
        <v>82902.210000000006</v>
      </c>
      <c r="AV121" s="686">
        <v>89646.41</v>
      </c>
      <c r="AW121" s="686">
        <v>88624.99</v>
      </c>
      <c r="AX121" s="686">
        <v>0</v>
      </c>
      <c r="AY121" s="686">
        <v>0</v>
      </c>
      <c r="AZ121" s="686">
        <v>0</v>
      </c>
      <c r="BA121" s="686">
        <v>0</v>
      </c>
    </row>
    <row r="122" spans="1:53" outlineLevel="2">
      <c r="A122" s="799" t="s">
        <v>696</v>
      </c>
      <c r="B122" s="800" t="s">
        <v>333</v>
      </c>
      <c r="C122" s="801" t="s">
        <v>697</v>
      </c>
      <c r="D122" s="802"/>
      <c r="E122" s="803"/>
      <c r="F122" s="686">
        <v>285011.39</v>
      </c>
      <c r="G122" s="686">
        <v>260968.33000000002</v>
      </c>
      <c r="H122" s="818">
        <v>24043.059999999998</v>
      </c>
      <c r="I122" s="804">
        <v>9.2130182999599977E-2</v>
      </c>
      <c r="K122" s="686">
        <v>1445071.87</v>
      </c>
      <c r="L122" s="686">
        <v>1442669.32</v>
      </c>
      <c r="M122" s="818">
        <v>2402.5500000000466</v>
      </c>
      <c r="N122" s="804">
        <v>1.6653504491244372E-3</v>
      </c>
      <c r="Q122" s="686">
        <v>756770.94000000006</v>
      </c>
      <c r="R122" s="686">
        <v>864850.54</v>
      </c>
      <c r="S122" s="818">
        <v>-108079.59999999998</v>
      </c>
      <c r="T122" s="804">
        <v>-0.12496910737894662</v>
      </c>
      <c r="V122" s="686">
        <v>2278119.4400000004</v>
      </c>
      <c r="W122" s="686">
        <v>1813348.04</v>
      </c>
      <c r="X122" s="818">
        <v>464771.40000000037</v>
      </c>
      <c r="Y122" s="804">
        <v>0.25630567863850362</v>
      </c>
      <c r="AA122" s="687">
        <v>198194.17</v>
      </c>
      <c r="AB122" s="686"/>
      <c r="AC122" s="686">
        <v>171562.82</v>
      </c>
      <c r="AD122" s="686">
        <v>113800.15000000001</v>
      </c>
      <c r="AE122" s="686">
        <v>192909.48</v>
      </c>
      <c r="AF122" s="686">
        <v>73195.990000000005</v>
      </c>
      <c r="AG122" s="686">
        <v>26350.34</v>
      </c>
      <c r="AH122" s="686">
        <v>297633.69</v>
      </c>
      <c r="AI122" s="686">
        <v>306248.52</v>
      </c>
      <c r="AJ122" s="686">
        <v>260968.33000000002</v>
      </c>
      <c r="AK122" s="686">
        <v>47978.450000000004</v>
      </c>
      <c r="AL122" s="686">
        <v>187378.03</v>
      </c>
      <c r="AM122" s="686">
        <v>277619.22000000003</v>
      </c>
      <c r="AN122" s="686">
        <v>320071.87</v>
      </c>
      <c r="AO122" s="686"/>
      <c r="AP122" s="686">
        <v>293674.01</v>
      </c>
      <c r="AQ122" s="686">
        <v>108042.89</v>
      </c>
      <c r="AR122" s="686">
        <v>28337.16</v>
      </c>
      <c r="AS122" s="686">
        <v>201531.73</v>
      </c>
      <c r="AT122" s="686">
        <v>56715.14</v>
      </c>
      <c r="AU122" s="686">
        <v>92368.08</v>
      </c>
      <c r="AV122" s="686">
        <v>379391.47000000003</v>
      </c>
      <c r="AW122" s="686">
        <v>285011.39</v>
      </c>
      <c r="AX122" s="686">
        <v>0</v>
      </c>
      <c r="AY122" s="686">
        <v>0</v>
      </c>
      <c r="AZ122" s="686">
        <v>0</v>
      </c>
      <c r="BA122" s="686">
        <v>0</v>
      </c>
    </row>
    <row r="123" spans="1:53" outlineLevel="2">
      <c r="A123" s="799" t="s">
        <v>698</v>
      </c>
      <c r="B123" s="800" t="s">
        <v>335</v>
      </c>
      <c r="C123" s="801" t="s">
        <v>699</v>
      </c>
      <c r="D123" s="802"/>
      <c r="E123" s="803"/>
      <c r="F123" s="686">
        <v>0</v>
      </c>
      <c r="G123" s="686">
        <v>0</v>
      </c>
      <c r="H123" s="818">
        <v>0</v>
      </c>
      <c r="I123" s="804">
        <v>0</v>
      </c>
      <c r="K123" s="686">
        <v>0</v>
      </c>
      <c r="L123" s="686">
        <v>0</v>
      </c>
      <c r="M123" s="818">
        <v>0</v>
      </c>
      <c r="N123" s="804">
        <v>0</v>
      </c>
      <c r="Q123" s="686">
        <v>0</v>
      </c>
      <c r="R123" s="686">
        <v>0</v>
      </c>
      <c r="S123" s="818">
        <v>0</v>
      </c>
      <c r="T123" s="804">
        <v>0</v>
      </c>
      <c r="V123" s="686">
        <v>0</v>
      </c>
      <c r="W123" s="686">
        <v>-55971.28</v>
      </c>
      <c r="X123" s="818">
        <v>55971.28</v>
      </c>
      <c r="Y123" s="804" t="s">
        <v>3376</v>
      </c>
      <c r="AA123" s="687">
        <v>-19725.080000000002</v>
      </c>
      <c r="AB123" s="686"/>
      <c r="AC123" s="686">
        <v>0</v>
      </c>
      <c r="AD123" s="686">
        <v>0</v>
      </c>
      <c r="AE123" s="686">
        <v>0</v>
      </c>
      <c r="AF123" s="686">
        <v>0</v>
      </c>
      <c r="AG123" s="686">
        <v>0</v>
      </c>
      <c r="AH123" s="686">
        <v>0</v>
      </c>
      <c r="AI123" s="686">
        <v>0</v>
      </c>
      <c r="AJ123" s="686">
        <v>0</v>
      </c>
      <c r="AK123" s="686">
        <v>0</v>
      </c>
      <c r="AL123" s="686">
        <v>0</v>
      </c>
      <c r="AM123" s="686">
        <v>0</v>
      </c>
      <c r="AN123" s="686">
        <v>0</v>
      </c>
      <c r="AO123" s="686"/>
      <c r="AP123" s="686">
        <v>0</v>
      </c>
      <c r="AQ123" s="686">
        <v>0</v>
      </c>
      <c r="AR123" s="686">
        <v>0</v>
      </c>
      <c r="AS123" s="686">
        <v>0</v>
      </c>
      <c r="AT123" s="686">
        <v>0</v>
      </c>
      <c r="AU123" s="686">
        <v>0</v>
      </c>
      <c r="AV123" s="686">
        <v>0</v>
      </c>
      <c r="AW123" s="686">
        <v>0</v>
      </c>
      <c r="AX123" s="686">
        <v>0</v>
      </c>
      <c r="AY123" s="686">
        <v>0</v>
      </c>
      <c r="AZ123" s="686">
        <v>0</v>
      </c>
      <c r="BA123" s="686">
        <v>0</v>
      </c>
    </row>
    <row r="124" spans="1:53" outlineLevel="2">
      <c r="A124" s="799" t="s">
        <v>700</v>
      </c>
      <c r="B124" s="800" t="s">
        <v>701</v>
      </c>
      <c r="C124" s="801" t="s">
        <v>702</v>
      </c>
      <c r="D124" s="802"/>
      <c r="E124" s="803"/>
      <c r="F124" s="686">
        <v>12544.92</v>
      </c>
      <c r="G124" s="686">
        <v>2315.2600000000002</v>
      </c>
      <c r="H124" s="818">
        <v>10229.66</v>
      </c>
      <c r="I124" s="804">
        <v>4.4183633803546893</v>
      </c>
      <c r="K124" s="686">
        <v>58983.33</v>
      </c>
      <c r="L124" s="686">
        <v>27278.99</v>
      </c>
      <c r="M124" s="818">
        <v>31704.34</v>
      </c>
      <c r="N124" s="804">
        <v>1.1622255809324318</v>
      </c>
      <c r="Q124" s="686">
        <v>33054.58</v>
      </c>
      <c r="R124" s="686">
        <v>15028.25</v>
      </c>
      <c r="S124" s="818">
        <v>18026.330000000002</v>
      </c>
      <c r="T124" s="804">
        <v>1.1994962820022292</v>
      </c>
      <c r="V124" s="686">
        <v>76124.55</v>
      </c>
      <c r="W124" s="686">
        <v>34112.660000000003</v>
      </c>
      <c r="X124" s="818">
        <v>42011.89</v>
      </c>
      <c r="Y124" s="804">
        <v>1.2315630032955505</v>
      </c>
      <c r="AA124" s="687">
        <v>4333.17</v>
      </c>
      <c r="AB124" s="686"/>
      <c r="AC124" s="686">
        <v>5801.35</v>
      </c>
      <c r="AD124" s="686">
        <v>857.08</v>
      </c>
      <c r="AE124" s="686">
        <v>4719.1099999999997</v>
      </c>
      <c r="AF124" s="686">
        <v>618.24</v>
      </c>
      <c r="AG124" s="686">
        <v>254.96</v>
      </c>
      <c r="AH124" s="686">
        <v>6030.3</v>
      </c>
      <c r="AI124" s="686">
        <v>6682.6900000000005</v>
      </c>
      <c r="AJ124" s="686">
        <v>2315.2600000000002</v>
      </c>
      <c r="AK124" s="686">
        <v>2943.89</v>
      </c>
      <c r="AL124" s="686">
        <v>5479.62</v>
      </c>
      <c r="AM124" s="686">
        <v>9491.08</v>
      </c>
      <c r="AN124" s="686">
        <v>-773.37</v>
      </c>
      <c r="AO124" s="686"/>
      <c r="AP124" s="686">
        <v>1444.38</v>
      </c>
      <c r="AQ124" s="686">
        <v>-433.93</v>
      </c>
      <c r="AR124" s="686">
        <v>1801.63</v>
      </c>
      <c r="AS124" s="686">
        <v>16578.740000000002</v>
      </c>
      <c r="AT124" s="686">
        <v>6537.93</v>
      </c>
      <c r="AU124" s="686">
        <v>13658.29</v>
      </c>
      <c r="AV124" s="686">
        <v>6851.37</v>
      </c>
      <c r="AW124" s="686">
        <v>12544.92</v>
      </c>
      <c r="AX124" s="686">
        <v>0</v>
      </c>
      <c r="AY124" s="686">
        <v>0</v>
      </c>
      <c r="AZ124" s="686">
        <v>0</v>
      </c>
      <c r="BA124" s="686">
        <v>0</v>
      </c>
    </row>
    <row r="125" spans="1:53" outlineLevel="2">
      <c r="A125" s="799" t="s">
        <v>703</v>
      </c>
      <c r="B125" s="800" t="s">
        <v>704</v>
      </c>
      <c r="C125" s="801" t="s">
        <v>705</v>
      </c>
      <c r="D125" s="802"/>
      <c r="E125" s="803"/>
      <c r="F125" s="686">
        <v>264385.36</v>
      </c>
      <c r="G125" s="686">
        <v>658988.77</v>
      </c>
      <c r="H125" s="818">
        <v>-394603.41000000003</v>
      </c>
      <c r="I125" s="804">
        <v>-0.59880141811824805</v>
      </c>
      <c r="K125" s="686">
        <v>3106220.8560000001</v>
      </c>
      <c r="L125" s="686">
        <v>4646422.97</v>
      </c>
      <c r="M125" s="818">
        <v>-1540202.1139999996</v>
      </c>
      <c r="N125" s="804">
        <v>-0.33148125427763192</v>
      </c>
      <c r="Q125" s="686">
        <v>1125190.1599999999</v>
      </c>
      <c r="R125" s="686">
        <v>2486666.79</v>
      </c>
      <c r="S125" s="818">
        <v>-1361476.6300000001</v>
      </c>
      <c r="T125" s="804">
        <v>-0.54751068195992603</v>
      </c>
      <c r="V125" s="686">
        <v>4663161.716</v>
      </c>
      <c r="W125" s="686">
        <v>6781372.8399999999</v>
      </c>
      <c r="X125" s="818">
        <v>-2118211.1239999998</v>
      </c>
      <c r="Y125" s="804">
        <v>-0.31235727248407713</v>
      </c>
      <c r="AA125" s="687">
        <v>387516.82</v>
      </c>
      <c r="AB125" s="686"/>
      <c r="AC125" s="686">
        <v>535082.44999999995</v>
      </c>
      <c r="AD125" s="686">
        <v>391184.84</v>
      </c>
      <c r="AE125" s="686">
        <v>504702.22000000003</v>
      </c>
      <c r="AF125" s="686">
        <v>393753.88</v>
      </c>
      <c r="AG125" s="686">
        <v>335032.78999999998</v>
      </c>
      <c r="AH125" s="686">
        <v>1478949.49</v>
      </c>
      <c r="AI125" s="686">
        <v>348728.53</v>
      </c>
      <c r="AJ125" s="686">
        <v>658988.77</v>
      </c>
      <c r="AK125" s="686">
        <v>383201.15</v>
      </c>
      <c r="AL125" s="686">
        <v>355781.25</v>
      </c>
      <c r="AM125" s="686">
        <v>373319.78</v>
      </c>
      <c r="AN125" s="686">
        <v>444638.68</v>
      </c>
      <c r="AO125" s="686"/>
      <c r="AP125" s="686">
        <v>417841.51</v>
      </c>
      <c r="AQ125" s="686">
        <v>352355.37599999999</v>
      </c>
      <c r="AR125" s="686">
        <v>381726.44</v>
      </c>
      <c r="AS125" s="686">
        <v>374041.75</v>
      </c>
      <c r="AT125" s="686">
        <v>455065.62</v>
      </c>
      <c r="AU125" s="686">
        <v>412492.9</v>
      </c>
      <c r="AV125" s="686">
        <v>448311.9</v>
      </c>
      <c r="AW125" s="686">
        <v>264385.36</v>
      </c>
      <c r="AX125" s="686">
        <v>9159.52</v>
      </c>
      <c r="AY125" s="686">
        <v>0</v>
      </c>
      <c r="AZ125" s="686">
        <v>0</v>
      </c>
      <c r="BA125" s="686">
        <v>0</v>
      </c>
    </row>
    <row r="126" spans="1:53" outlineLevel="2">
      <c r="A126" s="799" t="s">
        <v>706</v>
      </c>
      <c r="B126" s="800" t="s">
        <v>707</v>
      </c>
      <c r="C126" s="801" t="s">
        <v>708</v>
      </c>
      <c r="D126" s="802"/>
      <c r="E126" s="803"/>
      <c r="F126" s="686">
        <v>3702.6</v>
      </c>
      <c r="G126" s="686">
        <v>4268.49</v>
      </c>
      <c r="H126" s="818">
        <v>-565.88999999999987</v>
      </c>
      <c r="I126" s="804">
        <v>-0.13257381415910544</v>
      </c>
      <c r="K126" s="686">
        <v>33328.47</v>
      </c>
      <c r="L126" s="686">
        <v>35147.82</v>
      </c>
      <c r="M126" s="818">
        <v>-1819.3499999999985</v>
      </c>
      <c r="N126" s="804">
        <v>-5.1762812032154444E-2</v>
      </c>
      <c r="Q126" s="686">
        <v>10809.84</v>
      </c>
      <c r="R126" s="686">
        <v>13644.33</v>
      </c>
      <c r="S126" s="818">
        <v>-2834.49</v>
      </c>
      <c r="T126" s="804">
        <v>-0.20774123756901217</v>
      </c>
      <c r="V126" s="686">
        <v>50174</v>
      </c>
      <c r="W126" s="686">
        <v>47915.61</v>
      </c>
      <c r="X126" s="818">
        <v>2258.3899999999994</v>
      </c>
      <c r="Y126" s="804">
        <v>4.7132656768848383E-2</v>
      </c>
      <c r="AA126" s="687">
        <v>4552.96</v>
      </c>
      <c r="AB126" s="686"/>
      <c r="AC126" s="686">
        <v>4014</v>
      </c>
      <c r="AD126" s="686">
        <v>4692.68</v>
      </c>
      <c r="AE126" s="686">
        <v>4482.46</v>
      </c>
      <c r="AF126" s="686">
        <v>4342</v>
      </c>
      <c r="AG126" s="686">
        <v>3972.35</v>
      </c>
      <c r="AH126" s="686">
        <v>5250.72</v>
      </c>
      <c r="AI126" s="686">
        <v>4125.12</v>
      </c>
      <c r="AJ126" s="686">
        <v>4268.49</v>
      </c>
      <c r="AK126" s="686">
        <v>3753.34</v>
      </c>
      <c r="AL126" s="686">
        <v>3617.8</v>
      </c>
      <c r="AM126" s="686">
        <v>4441.55</v>
      </c>
      <c r="AN126" s="686">
        <v>5032.84</v>
      </c>
      <c r="AO126" s="686"/>
      <c r="AP126" s="686">
        <v>4967.41</v>
      </c>
      <c r="AQ126" s="686">
        <v>5161.9800000000005</v>
      </c>
      <c r="AR126" s="686">
        <v>4254.84</v>
      </c>
      <c r="AS126" s="686">
        <v>4662.2</v>
      </c>
      <c r="AT126" s="686">
        <v>3472.2000000000003</v>
      </c>
      <c r="AU126" s="686">
        <v>3074.38</v>
      </c>
      <c r="AV126" s="686">
        <v>4032.86</v>
      </c>
      <c r="AW126" s="686">
        <v>3702.6</v>
      </c>
      <c r="AX126" s="686">
        <v>0</v>
      </c>
      <c r="AY126" s="686">
        <v>0</v>
      </c>
      <c r="AZ126" s="686">
        <v>0</v>
      </c>
      <c r="BA126" s="686">
        <v>0</v>
      </c>
    </row>
    <row r="127" spans="1:53" outlineLevel="2">
      <c r="A127" s="799" t="s">
        <v>709</v>
      </c>
      <c r="B127" s="800" t="s">
        <v>710</v>
      </c>
      <c r="C127" s="801" t="s">
        <v>711</v>
      </c>
      <c r="D127" s="802"/>
      <c r="E127" s="803"/>
      <c r="F127" s="686">
        <v>0</v>
      </c>
      <c r="G127" s="686">
        <v>0</v>
      </c>
      <c r="H127" s="818">
        <v>0</v>
      </c>
      <c r="I127" s="804">
        <v>0</v>
      </c>
      <c r="K127" s="686">
        <v>0</v>
      </c>
      <c r="L127" s="686">
        <v>10130</v>
      </c>
      <c r="M127" s="818">
        <v>-10130</v>
      </c>
      <c r="N127" s="804" t="s">
        <v>3376</v>
      </c>
      <c r="Q127" s="686">
        <v>0</v>
      </c>
      <c r="R127" s="686">
        <v>0</v>
      </c>
      <c r="S127" s="818">
        <v>0</v>
      </c>
      <c r="T127" s="804">
        <v>0</v>
      </c>
      <c r="V127" s="686">
        <v>0</v>
      </c>
      <c r="W127" s="686">
        <v>10130</v>
      </c>
      <c r="X127" s="818">
        <v>-10130</v>
      </c>
      <c r="Y127" s="804" t="s">
        <v>3376</v>
      </c>
      <c r="AA127" s="687">
        <v>0</v>
      </c>
      <c r="AB127" s="686"/>
      <c r="AC127" s="686">
        <v>0</v>
      </c>
      <c r="AD127" s="686">
        <v>0</v>
      </c>
      <c r="AE127" s="686">
        <v>10130</v>
      </c>
      <c r="AF127" s="686">
        <v>0</v>
      </c>
      <c r="AG127" s="686">
        <v>0</v>
      </c>
      <c r="AH127" s="686">
        <v>0</v>
      </c>
      <c r="AI127" s="686">
        <v>0</v>
      </c>
      <c r="AJ127" s="686">
        <v>0</v>
      </c>
      <c r="AK127" s="686">
        <v>0</v>
      </c>
      <c r="AL127" s="686">
        <v>0</v>
      </c>
      <c r="AM127" s="686">
        <v>0</v>
      </c>
      <c r="AN127" s="686">
        <v>0</v>
      </c>
      <c r="AO127" s="686"/>
      <c r="AP127" s="686">
        <v>0</v>
      </c>
      <c r="AQ127" s="686">
        <v>0</v>
      </c>
      <c r="AR127" s="686">
        <v>0</v>
      </c>
      <c r="AS127" s="686">
        <v>0</v>
      </c>
      <c r="AT127" s="686">
        <v>0</v>
      </c>
      <c r="AU127" s="686">
        <v>0</v>
      </c>
      <c r="AV127" s="686">
        <v>0</v>
      </c>
      <c r="AW127" s="686">
        <v>0</v>
      </c>
      <c r="AX127" s="686">
        <v>0</v>
      </c>
      <c r="AY127" s="686">
        <v>0</v>
      </c>
      <c r="AZ127" s="686">
        <v>0</v>
      </c>
      <c r="BA127" s="686">
        <v>0</v>
      </c>
    </row>
    <row r="128" spans="1:53" outlineLevel="2">
      <c r="A128" s="799" t="s">
        <v>712</v>
      </c>
      <c r="B128" s="800" t="s">
        <v>713</v>
      </c>
      <c r="C128" s="801" t="s">
        <v>714</v>
      </c>
      <c r="D128" s="802"/>
      <c r="E128" s="803"/>
      <c r="F128" s="686">
        <v>0</v>
      </c>
      <c r="G128" s="686">
        <v>0</v>
      </c>
      <c r="H128" s="818">
        <v>0</v>
      </c>
      <c r="I128" s="804">
        <v>0</v>
      </c>
      <c r="K128" s="686">
        <v>0</v>
      </c>
      <c r="L128" s="686">
        <v>367.46</v>
      </c>
      <c r="M128" s="818">
        <v>-367.46</v>
      </c>
      <c r="N128" s="804" t="s">
        <v>3376</v>
      </c>
      <c r="Q128" s="686">
        <v>0</v>
      </c>
      <c r="R128" s="686">
        <v>-1.1000000000000001</v>
      </c>
      <c r="S128" s="818">
        <v>1.1000000000000001</v>
      </c>
      <c r="T128" s="804" t="s">
        <v>3376</v>
      </c>
      <c r="V128" s="686">
        <v>0</v>
      </c>
      <c r="W128" s="686">
        <v>489.34</v>
      </c>
      <c r="X128" s="818">
        <v>-489.34</v>
      </c>
      <c r="Y128" s="804" t="s">
        <v>3376</v>
      </c>
      <c r="AA128" s="687">
        <v>121.88</v>
      </c>
      <c r="AB128" s="686"/>
      <c r="AC128" s="686">
        <v>-0.49</v>
      </c>
      <c r="AD128" s="686">
        <v>0</v>
      </c>
      <c r="AE128" s="686">
        <v>157.27000000000001</v>
      </c>
      <c r="AF128" s="686">
        <v>-3.17</v>
      </c>
      <c r="AG128" s="686">
        <v>214.95000000000002</v>
      </c>
      <c r="AH128" s="686">
        <v>-1.1000000000000001</v>
      </c>
      <c r="AI128" s="686">
        <v>0</v>
      </c>
      <c r="AJ128" s="686">
        <v>0</v>
      </c>
      <c r="AK128" s="686">
        <v>0</v>
      </c>
      <c r="AL128" s="686">
        <v>0</v>
      </c>
      <c r="AM128" s="686">
        <v>0</v>
      </c>
      <c r="AN128" s="686">
        <v>0</v>
      </c>
      <c r="AO128" s="686"/>
      <c r="AP128" s="686">
        <v>0</v>
      </c>
      <c r="AQ128" s="686">
        <v>0</v>
      </c>
      <c r="AR128" s="686">
        <v>0</v>
      </c>
      <c r="AS128" s="686">
        <v>0</v>
      </c>
      <c r="AT128" s="686">
        <v>0</v>
      </c>
      <c r="AU128" s="686">
        <v>0</v>
      </c>
      <c r="AV128" s="686">
        <v>0</v>
      </c>
      <c r="AW128" s="686">
        <v>0</v>
      </c>
      <c r="AX128" s="686">
        <v>0</v>
      </c>
      <c r="AY128" s="686">
        <v>0</v>
      </c>
      <c r="AZ128" s="686">
        <v>0</v>
      </c>
      <c r="BA128" s="686">
        <v>0</v>
      </c>
    </row>
    <row r="129" spans="1:53" outlineLevel="2">
      <c r="A129" s="799" t="s">
        <v>3478</v>
      </c>
      <c r="B129" s="800" t="s">
        <v>3479</v>
      </c>
      <c r="C129" s="801" t="s">
        <v>871</v>
      </c>
      <c r="D129" s="802"/>
      <c r="E129" s="803"/>
      <c r="F129" s="686">
        <v>193.17000000000002</v>
      </c>
      <c r="G129" s="686">
        <v>0</v>
      </c>
      <c r="H129" s="818">
        <v>193.17000000000002</v>
      </c>
      <c r="I129" s="804" t="s">
        <v>3376</v>
      </c>
      <c r="K129" s="686">
        <v>1545.3600000000001</v>
      </c>
      <c r="L129" s="686">
        <v>0</v>
      </c>
      <c r="M129" s="818">
        <v>1545.3600000000001</v>
      </c>
      <c r="N129" s="804" t="s">
        <v>3376</v>
      </c>
      <c r="Q129" s="686">
        <v>579.51</v>
      </c>
      <c r="R129" s="686">
        <v>0</v>
      </c>
      <c r="S129" s="818">
        <v>579.51</v>
      </c>
      <c r="T129" s="804" t="s">
        <v>3376</v>
      </c>
      <c r="V129" s="686">
        <v>1545.3600000000001</v>
      </c>
      <c r="W129" s="686">
        <v>0</v>
      </c>
      <c r="X129" s="818">
        <v>1545.3600000000001</v>
      </c>
      <c r="Y129" s="804" t="s">
        <v>3376</v>
      </c>
      <c r="AA129" s="687">
        <v>0</v>
      </c>
      <c r="AB129" s="686"/>
      <c r="AC129" s="686">
        <v>0</v>
      </c>
      <c r="AD129" s="686">
        <v>0</v>
      </c>
      <c r="AE129" s="686">
        <v>0</v>
      </c>
      <c r="AF129" s="686">
        <v>0</v>
      </c>
      <c r="AG129" s="686">
        <v>0</v>
      </c>
      <c r="AH129" s="686">
        <v>0</v>
      </c>
      <c r="AI129" s="686">
        <v>0</v>
      </c>
      <c r="AJ129" s="686">
        <v>0</v>
      </c>
      <c r="AK129" s="686">
        <v>0</v>
      </c>
      <c r="AL129" s="686">
        <v>0</v>
      </c>
      <c r="AM129" s="686">
        <v>0</v>
      </c>
      <c r="AN129" s="686">
        <v>0</v>
      </c>
      <c r="AO129" s="686"/>
      <c r="AP129" s="686">
        <v>193.17000000000002</v>
      </c>
      <c r="AQ129" s="686">
        <v>193.17000000000002</v>
      </c>
      <c r="AR129" s="686">
        <v>193.17000000000002</v>
      </c>
      <c r="AS129" s="686">
        <v>193.17000000000002</v>
      </c>
      <c r="AT129" s="686">
        <v>193.17000000000002</v>
      </c>
      <c r="AU129" s="686">
        <v>193.17000000000002</v>
      </c>
      <c r="AV129" s="686">
        <v>193.17000000000002</v>
      </c>
      <c r="AW129" s="686">
        <v>193.17000000000002</v>
      </c>
      <c r="AX129" s="686">
        <v>0</v>
      </c>
      <c r="AY129" s="686">
        <v>0</v>
      </c>
      <c r="AZ129" s="686">
        <v>0</v>
      </c>
      <c r="BA129" s="686">
        <v>0</v>
      </c>
    </row>
    <row r="130" spans="1:53" outlineLevel="2">
      <c r="A130" s="799" t="s">
        <v>3206</v>
      </c>
      <c r="B130" s="800" t="s">
        <v>3207</v>
      </c>
      <c r="C130" s="801" t="s">
        <v>3208</v>
      </c>
      <c r="D130" s="802"/>
      <c r="E130" s="803"/>
      <c r="F130" s="686">
        <v>0</v>
      </c>
      <c r="G130" s="686">
        <v>0</v>
      </c>
      <c r="H130" s="818">
        <v>0</v>
      </c>
      <c r="I130" s="804">
        <v>0</v>
      </c>
      <c r="K130" s="686">
        <v>0</v>
      </c>
      <c r="L130" s="686">
        <v>0</v>
      </c>
      <c r="M130" s="818">
        <v>0</v>
      </c>
      <c r="N130" s="804">
        <v>0</v>
      </c>
      <c r="Q130" s="686">
        <v>0</v>
      </c>
      <c r="R130" s="686">
        <v>0</v>
      </c>
      <c r="S130" s="818">
        <v>0</v>
      </c>
      <c r="T130" s="804">
        <v>0</v>
      </c>
      <c r="V130" s="686">
        <v>0</v>
      </c>
      <c r="W130" s="686">
        <v>-0.02</v>
      </c>
      <c r="X130" s="818">
        <v>0.02</v>
      </c>
      <c r="Y130" s="804" t="s">
        <v>3376</v>
      </c>
      <c r="AA130" s="687">
        <v>0</v>
      </c>
      <c r="AB130" s="686"/>
      <c r="AC130" s="686">
        <v>0</v>
      </c>
      <c r="AD130" s="686">
        <v>0</v>
      </c>
      <c r="AE130" s="686">
        <v>0</v>
      </c>
      <c r="AF130" s="686">
        <v>0</v>
      </c>
      <c r="AG130" s="686">
        <v>0</v>
      </c>
      <c r="AH130" s="686">
        <v>0</v>
      </c>
      <c r="AI130" s="686">
        <v>0</v>
      </c>
      <c r="AJ130" s="686">
        <v>0</v>
      </c>
      <c r="AK130" s="686">
        <v>0</v>
      </c>
      <c r="AL130" s="686">
        <v>0</v>
      </c>
      <c r="AM130" s="686">
        <v>0</v>
      </c>
      <c r="AN130" s="686">
        <v>0</v>
      </c>
      <c r="AO130" s="686"/>
      <c r="AP130" s="686">
        <v>0</v>
      </c>
      <c r="AQ130" s="686">
        <v>0</v>
      </c>
      <c r="AR130" s="686">
        <v>0</v>
      </c>
      <c r="AS130" s="686">
        <v>0</v>
      </c>
      <c r="AT130" s="686">
        <v>0</v>
      </c>
      <c r="AU130" s="686">
        <v>0</v>
      </c>
      <c r="AV130" s="686">
        <v>0</v>
      </c>
      <c r="AW130" s="686">
        <v>0</v>
      </c>
      <c r="AX130" s="686">
        <v>0</v>
      </c>
      <c r="AY130" s="686">
        <v>0</v>
      </c>
      <c r="AZ130" s="686">
        <v>0</v>
      </c>
      <c r="BA130" s="686">
        <v>0</v>
      </c>
    </row>
    <row r="131" spans="1:53" outlineLevel="2">
      <c r="A131" s="799" t="s">
        <v>715</v>
      </c>
      <c r="B131" s="800" t="s">
        <v>716</v>
      </c>
      <c r="C131" s="801" t="s">
        <v>717</v>
      </c>
      <c r="D131" s="802"/>
      <c r="E131" s="803"/>
      <c r="F131" s="686">
        <v>1548.45</v>
      </c>
      <c r="G131" s="686">
        <v>7083.39</v>
      </c>
      <c r="H131" s="818">
        <v>-5534.9400000000005</v>
      </c>
      <c r="I131" s="804">
        <v>-0.78139704294130352</v>
      </c>
      <c r="K131" s="686">
        <v>11675.4</v>
      </c>
      <c r="L131" s="686">
        <v>27013.39</v>
      </c>
      <c r="M131" s="818">
        <v>-15337.99</v>
      </c>
      <c r="N131" s="804">
        <v>-0.56779212087042763</v>
      </c>
      <c r="Q131" s="686">
        <v>5136.3100000000004</v>
      </c>
      <c r="R131" s="686">
        <v>19064.420000000002</v>
      </c>
      <c r="S131" s="818">
        <v>-13928.11</v>
      </c>
      <c r="T131" s="804">
        <v>-0.73058136570637866</v>
      </c>
      <c r="V131" s="686">
        <v>22846.9</v>
      </c>
      <c r="W131" s="686">
        <v>30716.92</v>
      </c>
      <c r="X131" s="818">
        <v>-7870.0199999999968</v>
      </c>
      <c r="Y131" s="804">
        <v>-0.25621123472014762</v>
      </c>
      <c r="AA131" s="687">
        <v>1834.8600000000001</v>
      </c>
      <c r="AB131" s="686"/>
      <c r="AC131" s="686">
        <v>1756.06</v>
      </c>
      <c r="AD131" s="686">
        <v>1133.3399999999999</v>
      </c>
      <c r="AE131" s="686">
        <v>2590.5</v>
      </c>
      <c r="AF131" s="686">
        <v>1254.77</v>
      </c>
      <c r="AG131" s="686">
        <v>1214.3</v>
      </c>
      <c r="AH131" s="686">
        <v>5019.08</v>
      </c>
      <c r="AI131" s="686">
        <v>6961.95</v>
      </c>
      <c r="AJ131" s="686">
        <v>7083.39</v>
      </c>
      <c r="AK131" s="686">
        <v>485.72</v>
      </c>
      <c r="AL131" s="686">
        <v>4250.03</v>
      </c>
      <c r="AM131" s="686">
        <v>3238.11</v>
      </c>
      <c r="AN131" s="686">
        <v>3197.64</v>
      </c>
      <c r="AO131" s="686"/>
      <c r="AP131" s="686">
        <v>2913.4700000000003</v>
      </c>
      <c r="AQ131" s="686">
        <v>2114.9499999999998</v>
      </c>
      <c r="AR131" s="686">
        <v>226.6</v>
      </c>
      <c r="AS131" s="686">
        <v>944.17000000000007</v>
      </c>
      <c r="AT131" s="686">
        <v>339.90000000000003</v>
      </c>
      <c r="AU131" s="686">
        <v>1321.84</v>
      </c>
      <c r="AV131" s="686">
        <v>2266.02</v>
      </c>
      <c r="AW131" s="686">
        <v>1548.45</v>
      </c>
      <c r="AX131" s="686">
        <v>0</v>
      </c>
      <c r="AY131" s="686">
        <v>0</v>
      </c>
      <c r="AZ131" s="686">
        <v>0</v>
      </c>
      <c r="BA131" s="686">
        <v>0</v>
      </c>
    </row>
    <row r="132" spans="1:53" outlineLevel="2">
      <c r="A132" s="799" t="s">
        <v>3410</v>
      </c>
      <c r="B132" s="800" t="s">
        <v>3411</v>
      </c>
      <c r="C132" s="801" t="s">
        <v>3412</v>
      </c>
      <c r="D132" s="802"/>
      <c r="E132" s="803"/>
      <c r="F132" s="686">
        <v>0</v>
      </c>
      <c r="G132" s="686">
        <v>0</v>
      </c>
      <c r="H132" s="818">
        <v>0</v>
      </c>
      <c r="I132" s="804">
        <v>0</v>
      </c>
      <c r="K132" s="686">
        <v>0</v>
      </c>
      <c r="L132" s="686">
        <v>0</v>
      </c>
      <c r="M132" s="818">
        <v>0</v>
      </c>
      <c r="N132" s="804">
        <v>0</v>
      </c>
      <c r="Q132" s="686">
        <v>0</v>
      </c>
      <c r="R132" s="686">
        <v>0</v>
      </c>
      <c r="S132" s="818">
        <v>0</v>
      </c>
      <c r="T132" s="804">
        <v>0</v>
      </c>
      <c r="V132" s="686">
        <v>42857.15</v>
      </c>
      <c r="W132" s="686">
        <v>0</v>
      </c>
      <c r="X132" s="818">
        <v>42857.15</v>
      </c>
      <c r="Y132" s="804" t="s">
        <v>3376</v>
      </c>
      <c r="AA132" s="687">
        <v>0</v>
      </c>
      <c r="AB132" s="686"/>
      <c r="AC132" s="686">
        <v>0</v>
      </c>
      <c r="AD132" s="686">
        <v>0</v>
      </c>
      <c r="AE132" s="686">
        <v>0</v>
      </c>
      <c r="AF132" s="686">
        <v>0</v>
      </c>
      <c r="AG132" s="686">
        <v>0</v>
      </c>
      <c r="AH132" s="686">
        <v>0</v>
      </c>
      <c r="AI132" s="686">
        <v>0</v>
      </c>
      <c r="AJ132" s="686">
        <v>0</v>
      </c>
      <c r="AK132" s="686">
        <v>42857.15</v>
      </c>
      <c r="AL132" s="686">
        <v>0</v>
      </c>
      <c r="AM132" s="686">
        <v>0</v>
      </c>
      <c r="AN132" s="686">
        <v>0</v>
      </c>
      <c r="AO132" s="686"/>
      <c r="AP132" s="686">
        <v>0</v>
      </c>
      <c r="AQ132" s="686">
        <v>0</v>
      </c>
      <c r="AR132" s="686">
        <v>0</v>
      </c>
      <c r="AS132" s="686">
        <v>0</v>
      </c>
      <c r="AT132" s="686">
        <v>0</v>
      </c>
      <c r="AU132" s="686">
        <v>0</v>
      </c>
      <c r="AV132" s="686">
        <v>0</v>
      </c>
      <c r="AW132" s="686">
        <v>0</v>
      </c>
      <c r="AX132" s="686">
        <v>0</v>
      </c>
      <c r="AY132" s="686">
        <v>0</v>
      </c>
      <c r="AZ132" s="686">
        <v>0</v>
      </c>
      <c r="BA132" s="686">
        <v>0</v>
      </c>
    </row>
    <row r="133" spans="1:53" outlineLevel="2">
      <c r="A133" s="799" t="s">
        <v>718</v>
      </c>
      <c r="B133" s="800" t="s">
        <v>719</v>
      </c>
      <c r="C133" s="801" t="s">
        <v>720</v>
      </c>
      <c r="D133" s="802"/>
      <c r="E133" s="803"/>
      <c r="F133" s="686">
        <v>7.46</v>
      </c>
      <c r="G133" s="686">
        <v>33.950000000000003</v>
      </c>
      <c r="H133" s="818">
        <v>-26.490000000000002</v>
      </c>
      <c r="I133" s="804">
        <v>-0.78026509572901326</v>
      </c>
      <c r="K133" s="686">
        <v>56.79</v>
      </c>
      <c r="L133" s="686">
        <v>129.51</v>
      </c>
      <c r="M133" s="818">
        <v>-72.72</v>
      </c>
      <c r="N133" s="804">
        <v>-0.56150104239054899</v>
      </c>
      <c r="Q133" s="686">
        <v>24.85</v>
      </c>
      <c r="R133" s="686">
        <v>91.38</v>
      </c>
      <c r="S133" s="818">
        <v>-66.53</v>
      </c>
      <c r="T133" s="804">
        <v>-0.72805865616108567</v>
      </c>
      <c r="V133" s="686">
        <v>110.32</v>
      </c>
      <c r="W133" s="686">
        <v>149.76</v>
      </c>
      <c r="X133" s="818">
        <v>-39.44</v>
      </c>
      <c r="Y133" s="804">
        <v>-0.26335470085470086</v>
      </c>
      <c r="AA133" s="687">
        <v>9.36</v>
      </c>
      <c r="AB133" s="686"/>
      <c r="AC133" s="686">
        <v>8.4600000000000009</v>
      </c>
      <c r="AD133" s="686">
        <v>5.43</v>
      </c>
      <c r="AE133" s="686">
        <v>12.41</v>
      </c>
      <c r="AF133" s="686">
        <v>6.01</v>
      </c>
      <c r="AG133" s="686">
        <v>5.82</v>
      </c>
      <c r="AH133" s="686">
        <v>24.05</v>
      </c>
      <c r="AI133" s="686">
        <v>33.380000000000003</v>
      </c>
      <c r="AJ133" s="686">
        <v>33.950000000000003</v>
      </c>
      <c r="AK133" s="686">
        <v>2.3199999999999998</v>
      </c>
      <c r="AL133" s="686">
        <v>20.37</v>
      </c>
      <c r="AM133" s="686">
        <v>15.52</v>
      </c>
      <c r="AN133" s="686">
        <v>15.32</v>
      </c>
      <c r="AO133" s="686"/>
      <c r="AP133" s="686">
        <v>14.22</v>
      </c>
      <c r="AQ133" s="686">
        <v>10.33</v>
      </c>
      <c r="AR133" s="686">
        <v>1.1100000000000001</v>
      </c>
      <c r="AS133" s="686">
        <v>4.62</v>
      </c>
      <c r="AT133" s="686">
        <v>1.6600000000000001</v>
      </c>
      <c r="AU133" s="686">
        <v>6.46</v>
      </c>
      <c r="AV133" s="686">
        <v>10.93</v>
      </c>
      <c r="AW133" s="686">
        <v>7.46</v>
      </c>
      <c r="AX133" s="686">
        <v>0</v>
      </c>
      <c r="AY133" s="686">
        <v>0</v>
      </c>
      <c r="AZ133" s="686">
        <v>0</v>
      </c>
      <c r="BA133" s="686">
        <v>0</v>
      </c>
    </row>
    <row r="134" spans="1:53" outlineLevel="1">
      <c r="A134" s="799" t="s">
        <v>721</v>
      </c>
      <c r="B134" s="1014"/>
      <c r="C134" s="890" t="s">
        <v>722</v>
      </c>
      <c r="D134" s="1022"/>
      <c r="E134" s="1022"/>
      <c r="F134" s="992">
        <v>1224951.9000000001</v>
      </c>
      <c r="G134" s="992">
        <v>1616811.89</v>
      </c>
      <c r="H134" s="887">
        <v>-391859.98999999976</v>
      </c>
      <c r="I134" s="680">
        <v>-0.24236585123084403</v>
      </c>
      <c r="J134" s="1024"/>
      <c r="K134" s="992">
        <v>9378122.4759999998</v>
      </c>
      <c r="L134" s="992">
        <v>11293353.730000002</v>
      </c>
      <c r="M134" s="887">
        <v>-1915231.2540000025</v>
      </c>
      <c r="N134" s="679">
        <v>-0.16958923804116088</v>
      </c>
      <c r="O134" s="1025"/>
      <c r="P134" s="1025"/>
      <c r="Q134" s="992">
        <v>3906985.2300000004</v>
      </c>
      <c r="R134" s="992">
        <v>5370442.1400000006</v>
      </c>
      <c r="S134" s="887">
        <v>-1463456.9100000001</v>
      </c>
      <c r="T134" s="680">
        <v>-0.27250212772984089</v>
      </c>
      <c r="U134" s="1025"/>
      <c r="V134" s="992">
        <v>13956436.486000001</v>
      </c>
      <c r="W134" s="992">
        <v>16324610.920000004</v>
      </c>
      <c r="X134" s="887">
        <v>-2368174.4340000022</v>
      </c>
      <c r="Y134" s="679">
        <v>-0.14506774131435174</v>
      </c>
      <c r="Z134" s="799"/>
      <c r="AA134" s="1027">
        <v>1310457.8400000001</v>
      </c>
      <c r="AB134" s="799"/>
      <c r="AC134" s="992">
        <v>1367877.82</v>
      </c>
      <c r="AD134" s="992">
        <v>1166579.1499999999</v>
      </c>
      <c r="AE134" s="992">
        <v>1364215.7299999997</v>
      </c>
      <c r="AF134" s="992">
        <v>1006974.4500000001</v>
      </c>
      <c r="AG134" s="992">
        <v>1017264.44</v>
      </c>
      <c r="AH134" s="992">
        <v>2453089.2199999997</v>
      </c>
      <c r="AI134" s="992">
        <v>1300541.03</v>
      </c>
      <c r="AJ134" s="992">
        <v>1616811.89</v>
      </c>
      <c r="AK134" s="992">
        <v>967952.39</v>
      </c>
      <c r="AL134" s="992">
        <v>1009907.7400000001</v>
      </c>
      <c r="AM134" s="992">
        <v>1240350.48</v>
      </c>
      <c r="AN134" s="992">
        <v>1360103.4000000001</v>
      </c>
      <c r="AO134" s="799"/>
      <c r="AP134" s="992">
        <v>1500153.0699999998</v>
      </c>
      <c r="AQ134" s="992">
        <v>951500.87599999993</v>
      </c>
      <c r="AR134" s="992">
        <v>869680.48</v>
      </c>
      <c r="AS134" s="992">
        <v>1173387.0499999998</v>
      </c>
      <c r="AT134" s="992">
        <v>976415.77000000014</v>
      </c>
      <c r="AU134" s="992">
        <v>1107570.1399999999</v>
      </c>
      <c r="AV134" s="992">
        <v>1574463.1900000004</v>
      </c>
      <c r="AW134" s="992">
        <v>1224951.9000000001</v>
      </c>
      <c r="AX134" s="992">
        <v>13229.869999999999</v>
      </c>
      <c r="AY134" s="992">
        <v>0</v>
      </c>
      <c r="AZ134" s="992">
        <v>0</v>
      </c>
      <c r="BA134" s="992">
        <v>0</v>
      </c>
    </row>
    <row r="135" spans="1:53" outlineLevel="2">
      <c r="B135" s="1014"/>
      <c r="C135" s="890"/>
      <c r="D135" s="1022"/>
      <c r="E135" s="1022"/>
      <c r="F135" s="992"/>
      <c r="G135" s="992"/>
      <c r="H135" s="887"/>
      <c r="I135" s="680"/>
      <c r="J135" s="1024"/>
      <c r="K135" s="992"/>
      <c r="L135" s="992"/>
      <c r="M135" s="887"/>
      <c r="N135" s="679"/>
      <c r="O135" s="1025"/>
      <c r="P135" s="1025"/>
      <c r="Q135" s="992"/>
      <c r="R135" s="992"/>
      <c r="S135" s="887"/>
      <c r="T135" s="680"/>
      <c r="U135" s="1025"/>
      <c r="V135" s="992"/>
      <c r="W135" s="992"/>
      <c r="X135" s="887"/>
      <c r="Y135" s="679"/>
      <c r="Z135" s="799"/>
      <c r="AA135" s="1027"/>
      <c r="AB135" s="799"/>
      <c r="AC135" s="992"/>
      <c r="AD135" s="992"/>
      <c r="AE135" s="992"/>
      <c r="AF135" s="992"/>
      <c r="AG135" s="992"/>
      <c r="AH135" s="992"/>
      <c r="AI135" s="992"/>
      <c r="AJ135" s="992"/>
      <c r="AK135" s="992"/>
      <c r="AL135" s="992"/>
      <c r="AM135" s="992"/>
      <c r="AN135" s="992"/>
      <c r="AO135" s="799"/>
      <c r="AP135" s="992"/>
      <c r="AQ135" s="992"/>
      <c r="AR135" s="992"/>
      <c r="AS135" s="992"/>
      <c r="AT135" s="992"/>
      <c r="AU135" s="992"/>
      <c r="AV135" s="992"/>
      <c r="AW135" s="992"/>
      <c r="AX135" s="992"/>
      <c r="AY135" s="992"/>
      <c r="AZ135" s="992"/>
      <c r="BA135" s="992"/>
    </row>
    <row r="136" spans="1:53" outlineLevel="1">
      <c r="A136" s="799" t="s">
        <v>723</v>
      </c>
      <c r="B136" s="1014"/>
      <c r="C136" s="890" t="s">
        <v>724</v>
      </c>
      <c r="D136" s="1022"/>
      <c r="E136" s="1022"/>
      <c r="F136" s="992">
        <v>0</v>
      </c>
      <c r="G136" s="992">
        <v>0</v>
      </c>
      <c r="H136" s="887">
        <v>0</v>
      </c>
      <c r="I136" s="680">
        <v>0</v>
      </c>
      <c r="J136" s="1024"/>
      <c r="K136" s="992">
        <v>0</v>
      </c>
      <c r="L136" s="992">
        <v>0</v>
      </c>
      <c r="M136" s="887">
        <v>0</v>
      </c>
      <c r="N136" s="679">
        <v>0</v>
      </c>
      <c r="O136" s="1025"/>
      <c r="P136" s="1025"/>
      <c r="Q136" s="992">
        <v>0</v>
      </c>
      <c r="R136" s="992">
        <v>0</v>
      </c>
      <c r="S136" s="887">
        <v>0</v>
      </c>
      <c r="T136" s="680">
        <v>0</v>
      </c>
      <c r="U136" s="1025"/>
      <c r="V136" s="992">
        <v>0</v>
      </c>
      <c r="W136" s="992">
        <v>0</v>
      </c>
      <c r="X136" s="887">
        <v>0</v>
      </c>
      <c r="Y136" s="679">
        <v>0</v>
      </c>
      <c r="Z136" s="799"/>
      <c r="AA136" s="1027">
        <v>0</v>
      </c>
      <c r="AB136" s="799"/>
      <c r="AC136" s="992">
        <v>0</v>
      </c>
      <c r="AD136" s="992">
        <v>0</v>
      </c>
      <c r="AE136" s="992">
        <v>0</v>
      </c>
      <c r="AF136" s="992">
        <v>0</v>
      </c>
      <c r="AG136" s="992">
        <v>0</v>
      </c>
      <c r="AH136" s="992">
        <v>0</v>
      </c>
      <c r="AI136" s="992">
        <v>0</v>
      </c>
      <c r="AJ136" s="992">
        <v>0</v>
      </c>
      <c r="AK136" s="992">
        <v>0</v>
      </c>
      <c r="AL136" s="992">
        <v>0</v>
      </c>
      <c r="AM136" s="992">
        <v>0</v>
      </c>
      <c r="AN136" s="992">
        <v>0</v>
      </c>
      <c r="AO136" s="799"/>
      <c r="AP136" s="992">
        <v>0</v>
      </c>
      <c r="AQ136" s="992">
        <v>0</v>
      </c>
      <c r="AR136" s="992">
        <v>0</v>
      </c>
      <c r="AS136" s="992">
        <v>0</v>
      </c>
      <c r="AT136" s="992">
        <v>0</v>
      </c>
      <c r="AU136" s="992">
        <v>0</v>
      </c>
      <c r="AV136" s="992">
        <v>0</v>
      </c>
      <c r="AW136" s="992">
        <v>0</v>
      </c>
      <c r="AX136" s="992">
        <v>0</v>
      </c>
      <c r="AY136" s="992">
        <v>0</v>
      </c>
      <c r="AZ136" s="992">
        <v>0</v>
      </c>
      <c r="BA136" s="992">
        <v>0</v>
      </c>
    </row>
    <row r="137" spans="1:53" ht="0.75" customHeight="1" outlineLevel="2">
      <c r="B137" s="1014"/>
      <c r="C137" s="890"/>
      <c r="D137" s="1022"/>
      <c r="E137" s="1022"/>
      <c r="F137" s="992"/>
      <c r="G137" s="992"/>
      <c r="H137" s="887"/>
      <c r="I137" s="680"/>
      <c r="J137" s="1024"/>
      <c r="K137" s="992"/>
      <c r="L137" s="992"/>
      <c r="M137" s="887"/>
      <c r="N137" s="679"/>
      <c r="O137" s="1025"/>
      <c r="P137" s="1025"/>
      <c r="Q137" s="992"/>
      <c r="R137" s="992"/>
      <c r="S137" s="887"/>
      <c r="T137" s="680"/>
      <c r="U137" s="1025"/>
      <c r="V137" s="992"/>
      <c r="W137" s="992"/>
      <c r="X137" s="887"/>
      <c r="Y137" s="679"/>
      <c r="Z137" s="799"/>
      <c r="AA137" s="1027"/>
      <c r="AB137" s="799"/>
      <c r="AC137" s="992"/>
      <c r="AD137" s="992"/>
      <c r="AE137" s="992"/>
      <c r="AF137" s="992"/>
      <c r="AG137" s="992"/>
      <c r="AH137" s="992"/>
      <c r="AI137" s="992"/>
      <c r="AJ137" s="992"/>
      <c r="AK137" s="992"/>
      <c r="AL137" s="992"/>
      <c r="AM137" s="992"/>
      <c r="AN137" s="992"/>
      <c r="AO137" s="799"/>
      <c r="AP137" s="992"/>
      <c r="AQ137" s="992"/>
      <c r="AR137" s="992"/>
      <c r="AS137" s="992"/>
      <c r="AT137" s="992"/>
      <c r="AU137" s="992"/>
      <c r="AV137" s="992"/>
      <c r="AW137" s="992"/>
      <c r="AX137" s="992"/>
      <c r="AY137" s="992"/>
      <c r="AZ137" s="992"/>
      <c r="BA137" s="992"/>
    </row>
    <row r="138" spans="1:53" outlineLevel="1">
      <c r="A138" s="799" t="s">
        <v>725</v>
      </c>
      <c r="B138" s="1014"/>
      <c r="C138" s="890" t="s">
        <v>726</v>
      </c>
      <c r="D138" s="1022"/>
      <c r="E138" s="1022"/>
      <c r="F138" s="992">
        <v>0</v>
      </c>
      <c r="G138" s="992">
        <v>0</v>
      </c>
      <c r="H138" s="887">
        <v>0</v>
      </c>
      <c r="I138" s="680">
        <v>0</v>
      </c>
      <c r="J138" s="1024"/>
      <c r="K138" s="992">
        <v>0</v>
      </c>
      <c r="L138" s="992">
        <v>0</v>
      </c>
      <c r="M138" s="887">
        <v>0</v>
      </c>
      <c r="N138" s="679">
        <v>0</v>
      </c>
      <c r="O138" s="1025"/>
      <c r="P138" s="1025"/>
      <c r="Q138" s="992">
        <v>0</v>
      </c>
      <c r="R138" s="992">
        <v>0</v>
      </c>
      <c r="S138" s="887">
        <v>0</v>
      </c>
      <c r="T138" s="680">
        <v>0</v>
      </c>
      <c r="U138" s="1025"/>
      <c r="V138" s="992">
        <v>0</v>
      </c>
      <c r="W138" s="992">
        <v>0</v>
      </c>
      <c r="X138" s="887">
        <v>0</v>
      </c>
      <c r="Y138" s="679">
        <v>0</v>
      </c>
      <c r="Z138" s="799"/>
      <c r="AA138" s="1027">
        <v>0</v>
      </c>
      <c r="AB138" s="799"/>
      <c r="AC138" s="992">
        <v>0</v>
      </c>
      <c r="AD138" s="992">
        <v>0</v>
      </c>
      <c r="AE138" s="992">
        <v>0</v>
      </c>
      <c r="AF138" s="992">
        <v>0</v>
      </c>
      <c r="AG138" s="992">
        <v>0</v>
      </c>
      <c r="AH138" s="992">
        <v>0</v>
      </c>
      <c r="AI138" s="992">
        <v>0</v>
      </c>
      <c r="AJ138" s="992">
        <v>0</v>
      </c>
      <c r="AK138" s="992">
        <v>0</v>
      </c>
      <c r="AL138" s="992">
        <v>0</v>
      </c>
      <c r="AM138" s="992">
        <v>0</v>
      </c>
      <c r="AN138" s="992">
        <v>0</v>
      </c>
      <c r="AO138" s="799"/>
      <c r="AP138" s="992">
        <v>0</v>
      </c>
      <c r="AQ138" s="992">
        <v>0</v>
      </c>
      <c r="AR138" s="992">
        <v>0</v>
      </c>
      <c r="AS138" s="992">
        <v>0</v>
      </c>
      <c r="AT138" s="992">
        <v>0</v>
      </c>
      <c r="AU138" s="992">
        <v>0</v>
      </c>
      <c r="AV138" s="992">
        <v>0</v>
      </c>
      <c r="AW138" s="992">
        <v>0</v>
      </c>
      <c r="AX138" s="992">
        <v>0</v>
      </c>
      <c r="AY138" s="992">
        <v>0</v>
      </c>
      <c r="AZ138" s="992">
        <v>0</v>
      </c>
      <c r="BA138" s="992">
        <v>0</v>
      </c>
    </row>
    <row r="139" spans="1:53" ht="0.75" customHeight="1" outlineLevel="2">
      <c r="B139" s="1014"/>
      <c r="C139" s="890"/>
      <c r="D139" s="1022"/>
      <c r="E139" s="1022"/>
      <c r="F139" s="992"/>
      <c r="G139" s="992"/>
      <c r="H139" s="887"/>
      <c r="I139" s="680"/>
      <c r="J139" s="1024"/>
      <c r="K139" s="992"/>
      <c r="L139" s="992"/>
      <c r="M139" s="887"/>
      <c r="N139" s="679"/>
      <c r="O139" s="1025"/>
      <c r="P139" s="1025"/>
      <c r="Q139" s="992"/>
      <c r="R139" s="992"/>
      <c r="S139" s="887"/>
      <c r="T139" s="680"/>
      <c r="U139" s="1025"/>
      <c r="V139" s="992"/>
      <c r="W139" s="992"/>
      <c r="X139" s="887"/>
      <c r="Y139" s="679"/>
      <c r="Z139" s="799"/>
      <c r="AA139" s="1027"/>
      <c r="AB139" s="799"/>
      <c r="AC139" s="992"/>
      <c r="AD139" s="992"/>
      <c r="AE139" s="992"/>
      <c r="AF139" s="992"/>
      <c r="AG139" s="992"/>
      <c r="AH139" s="992"/>
      <c r="AI139" s="992"/>
      <c r="AJ139" s="992"/>
      <c r="AK139" s="992"/>
      <c r="AL139" s="992"/>
      <c r="AM139" s="992"/>
      <c r="AN139" s="992"/>
      <c r="AO139" s="799"/>
      <c r="AP139" s="992"/>
      <c r="AQ139" s="992"/>
      <c r="AR139" s="992"/>
      <c r="AS139" s="992"/>
      <c r="AT139" s="992"/>
      <c r="AU139" s="992"/>
      <c r="AV139" s="992"/>
      <c r="AW139" s="992"/>
      <c r="AX139" s="992"/>
      <c r="AY139" s="992"/>
      <c r="AZ139" s="992"/>
      <c r="BA139" s="992"/>
    </row>
    <row r="140" spans="1:53" outlineLevel="2">
      <c r="A140" s="799" t="s">
        <v>3644</v>
      </c>
      <c r="B140" s="800" t="s">
        <v>3645</v>
      </c>
      <c r="C140" s="801" t="s">
        <v>3646</v>
      </c>
      <c r="D140" s="802"/>
      <c r="E140" s="803"/>
      <c r="F140" s="686">
        <v>0</v>
      </c>
      <c r="G140" s="686">
        <v>0</v>
      </c>
      <c r="H140" s="818">
        <v>0</v>
      </c>
      <c r="I140" s="804">
        <v>0</v>
      </c>
      <c r="K140" s="686">
        <v>0</v>
      </c>
      <c r="L140" s="686">
        <v>0</v>
      </c>
      <c r="M140" s="818">
        <v>0</v>
      </c>
      <c r="N140" s="804">
        <v>0</v>
      </c>
      <c r="Q140" s="686">
        <v>0</v>
      </c>
      <c r="R140" s="686">
        <v>0</v>
      </c>
      <c r="S140" s="818">
        <v>0</v>
      </c>
      <c r="T140" s="804">
        <v>0</v>
      </c>
      <c r="V140" s="686">
        <v>0</v>
      </c>
      <c r="W140" s="686">
        <v>-420846.12</v>
      </c>
      <c r="X140" s="818">
        <v>420846.12</v>
      </c>
      <c r="Y140" s="804" t="s">
        <v>3376</v>
      </c>
      <c r="AA140" s="687">
        <v>0</v>
      </c>
      <c r="AB140" s="686"/>
      <c r="AC140" s="686">
        <v>0</v>
      </c>
      <c r="AD140" s="686">
        <v>0</v>
      </c>
      <c r="AE140" s="686">
        <v>0</v>
      </c>
      <c r="AF140" s="686">
        <v>0</v>
      </c>
      <c r="AG140" s="686">
        <v>0</v>
      </c>
      <c r="AH140" s="686">
        <v>0</v>
      </c>
      <c r="AI140" s="686">
        <v>0</v>
      </c>
      <c r="AJ140" s="686">
        <v>0</v>
      </c>
      <c r="AK140" s="686">
        <v>0</v>
      </c>
      <c r="AL140" s="686">
        <v>0</v>
      </c>
      <c r="AM140" s="686">
        <v>0</v>
      </c>
      <c r="AN140" s="686">
        <v>0</v>
      </c>
      <c r="AO140" s="686"/>
      <c r="AP140" s="686">
        <v>0</v>
      </c>
      <c r="AQ140" s="686">
        <v>0</v>
      </c>
      <c r="AR140" s="686">
        <v>0</v>
      </c>
      <c r="AS140" s="686">
        <v>0</v>
      </c>
      <c r="AT140" s="686">
        <v>0</v>
      </c>
      <c r="AU140" s="686">
        <v>0</v>
      </c>
      <c r="AV140" s="686">
        <v>0</v>
      </c>
      <c r="AW140" s="686">
        <v>0</v>
      </c>
      <c r="AX140" s="686">
        <v>0</v>
      </c>
      <c r="AY140" s="686">
        <v>0</v>
      </c>
      <c r="AZ140" s="686">
        <v>0</v>
      </c>
      <c r="BA140" s="686">
        <v>0</v>
      </c>
    </row>
    <row r="141" spans="1:53" outlineLevel="2">
      <c r="A141" s="799" t="s">
        <v>3391</v>
      </c>
      <c r="B141" s="800" t="s">
        <v>3392</v>
      </c>
      <c r="C141" s="801" t="s">
        <v>3393</v>
      </c>
      <c r="D141" s="802"/>
      <c r="E141" s="803"/>
      <c r="F141" s="686">
        <v>0</v>
      </c>
      <c r="G141" s="686">
        <v>0</v>
      </c>
      <c r="H141" s="818">
        <v>0</v>
      </c>
      <c r="I141" s="804">
        <v>0</v>
      </c>
      <c r="K141" s="686">
        <v>0</v>
      </c>
      <c r="L141" s="686">
        <v>1637.46</v>
      </c>
      <c r="M141" s="818">
        <v>-1637.46</v>
      </c>
      <c r="N141" s="804" t="s">
        <v>3376</v>
      </c>
      <c r="Q141" s="686">
        <v>0</v>
      </c>
      <c r="R141" s="686">
        <v>1637.46</v>
      </c>
      <c r="S141" s="818">
        <v>-1637.46</v>
      </c>
      <c r="T141" s="804" t="s">
        <v>3376</v>
      </c>
      <c r="V141" s="686">
        <v>-1637.46</v>
      </c>
      <c r="W141" s="686">
        <v>1637.46</v>
      </c>
      <c r="X141" s="818">
        <v>-3274.92</v>
      </c>
      <c r="Y141" s="804">
        <v>-2</v>
      </c>
      <c r="AA141" s="687">
        <v>0</v>
      </c>
      <c r="AB141" s="686"/>
      <c r="AC141" s="686">
        <v>0</v>
      </c>
      <c r="AD141" s="686">
        <v>0</v>
      </c>
      <c r="AE141" s="686">
        <v>0</v>
      </c>
      <c r="AF141" s="686">
        <v>0</v>
      </c>
      <c r="AG141" s="686">
        <v>0</v>
      </c>
      <c r="AH141" s="686">
        <v>0</v>
      </c>
      <c r="AI141" s="686">
        <v>1637.46</v>
      </c>
      <c r="AJ141" s="686">
        <v>0</v>
      </c>
      <c r="AK141" s="686">
        <v>0</v>
      </c>
      <c r="AL141" s="686">
        <v>0</v>
      </c>
      <c r="AM141" s="686">
        <v>0</v>
      </c>
      <c r="AN141" s="686">
        <v>-1637.46</v>
      </c>
      <c r="AO141" s="686"/>
      <c r="AP141" s="686">
        <v>0</v>
      </c>
      <c r="AQ141" s="686">
        <v>0</v>
      </c>
      <c r="AR141" s="686">
        <v>0</v>
      </c>
      <c r="AS141" s="686">
        <v>0</v>
      </c>
      <c r="AT141" s="686">
        <v>0</v>
      </c>
      <c r="AU141" s="686">
        <v>0</v>
      </c>
      <c r="AV141" s="686">
        <v>0</v>
      </c>
      <c r="AW141" s="686">
        <v>0</v>
      </c>
      <c r="AX141" s="686">
        <v>0</v>
      </c>
      <c r="AY141" s="686">
        <v>0</v>
      </c>
      <c r="AZ141" s="686">
        <v>0</v>
      </c>
      <c r="BA141" s="686">
        <v>0</v>
      </c>
    </row>
    <row r="142" spans="1:53" outlineLevel="1">
      <c r="A142" s="799" t="s">
        <v>727</v>
      </c>
      <c r="B142" s="1014"/>
      <c r="C142" s="890" t="s">
        <v>728</v>
      </c>
      <c r="D142" s="1022"/>
      <c r="E142" s="1022"/>
      <c r="F142" s="992">
        <v>0</v>
      </c>
      <c r="G142" s="992">
        <v>0</v>
      </c>
      <c r="H142" s="887">
        <v>0</v>
      </c>
      <c r="I142" s="680">
        <v>0</v>
      </c>
      <c r="J142" s="1024"/>
      <c r="K142" s="992">
        <v>0</v>
      </c>
      <c r="L142" s="992">
        <v>1637.46</v>
      </c>
      <c r="M142" s="887">
        <v>-1637.46</v>
      </c>
      <c r="N142" s="679" t="s">
        <v>3376</v>
      </c>
      <c r="O142" s="1025"/>
      <c r="P142" s="1025"/>
      <c r="Q142" s="992">
        <v>0</v>
      </c>
      <c r="R142" s="992">
        <v>1637.46</v>
      </c>
      <c r="S142" s="887">
        <v>-1637.46</v>
      </c>
      <c r="T142" s="680" t="s">
        <v>3376</v>
      </c>
      <c r="U142" s="1025"/>
      <c r="V142" s="992">
        <v>-1637.46</v>
      </c>
      <c r="W142" s="992">
        <v>-419208.66</v>
      </c>
      <c r="X142" s="887">
        <v>417571.19999999995</v>
      </c>
      <c r="Y142" s="679">
        <v>0.99609392611307213</v>
      </c>
      <c r="Z142" s="799"/>
      <c r="AA142" s="1027">
        <v>0</v>
      </c>
      <c r="AB142" s="799"/>
      <c r="AC142" s="992">
        <v>0</v>
      </c>
      <c r="AD142" s="992">
        <v>0</v>
      </c>
      <c r="AE142" s="992">
        <v>0</v>
      </c>
      <c r="AF142" s="992">
        <v>0</v>
      </c>
      <c r="AG142" s="992">
        <v>0</v>
      </c>
      <c r="AH142" s="992">
        <v>0</v>
      </c>
      <c r="AI142" s="992">
        <v>1637.46</v>
      </c>
      <c r="AJ142" s="992">
        <v>0</v>
      </c>
      <c r="AK142" s="992">
        <v>0</v>
      </c>
      <c r="AL142" s="992">
        <v>0</v>
      </c>
      <c r="AM142" s="992">
        <v>0</v>
      </c>
      <c r="AN142" s="992">
        <v>-1637.46</v>
      </c>
      <c r="AO142" s="799"/>
      <c r="AP142" s="992">
        <v>0</v>
      </c>
      <c r="AQ142" s="992">
        <v>0</v>
      </c>
      <c r="AR142" s="992">
        <v>0</v>
      </c>
      <c r="AS142" s="992">
        <v>0</v>
      </c>
      <c r="AT142" s="992">
        <v>0</v>
      </c>
      <c r="AU142" s="992">
        <v>0</v>
      </c>
      <c r="AV142" s="992">
        <v>0</v>
      </c>
      <c r="AW142" s="992">
        <v>0</v>
      </c>
      <c r="AX142" s="992">
        <v>0</v>
      </c>
      <c r="AY142" s="992">
        <v>0</v>
      </c>
      <c r="AZ142" s="992">
        <v>0</v>
      </c>
      <c r="BA142" s="992">
        <v>0</v>
      </c>
    </row>
    <row r="143" spans="1:53" ht="0.75" customHeight="1" outlineLevel="2">
      <c r="B143" s="1014"/>
      <c r="C143" s="890"/>
      <c r="D143" s="1022"/>
      <c r="E143" s="1022"/>
      <c r="F143" s="992"/>
      <c r="G143" s="992"/>
      <c r="H143" s="887"/>
      <c r="I143" s="680"/>
      <c r="J143" s="1024"/>
      <c r="K143" s="992"/>
      <c r="L143" s="992"/>
      <c r="M143" s="887"/>
      <c r="N143" s="679"/>
      <c r="O143" s="1025"/>
      <c r="P143" s="1025"/>
      <c r="Q143" s="992"/>
      <c r="R143" s="992"/>
      <c r="S143" s="887"/>
      <c r="T143" s="680"/>
      <c r="U143" s="1025"/>
      <c r="V143" s="992"/>
      <c r="W143" s="992"/>
      <c r="X143" s="887"/>
      <c r="Y143" s="679"/>
      <c r="Z143" s="799"/>
      <c r="AA143" s="1027"/>
      <c r="AB143" s="799"/>
      <c r="AC143" s="992"/>
      <c r="AD143" s="992"/>
      <c r="AE143" s="992"/>
      <c r="AF143" s="992"/>
      <c r="AG143" s="992"/>
      <c r="AH143" s="992"/>
      <c r="AI143" s="992"/>
      <c r="AJ143" s="992"/>
      <c r="AK143" s="992"/>
      <c r="AL143" s="992"/>
      <c r="AM143" s="992"/>
      <c r="AN143" s="992"/>
      <c r="AO143" s="799"/>
      <c r="AP143" s="992"/>
      <c r="AQ143" s="992"/>
      <c r="AR143" s="992"/>
      <c r="AS143" s="992"/>
      <c r="AT143" s="992"/>
      <c r="AU143" s="992"/>
      <c r="AV143" s="992"/>
      <c r="AW143" s="992"/>
      <c r="AX143" s="992"/>
      <c r="AY143" s="992"/>
      <c r="AZ143" s="992"/>
      <c r="BA143" s="992"/>
    </row>
    <row r="144" spans="1:53" outlineLevel="2">
      <c r="A144" s="799" t="s">
        <v>729</v>
      </c>
      <c r="B144" s="800" t="s">
        <v>730</v>
      </c>
      <c r="C144" s="801" t="s">
        <v>731</v>
      </c>
      <c r="D144" s="802"/>
      <c r="E144" s="803"/>
      <c r="F144" s="686">
        <v>3967199.65</v>
      </c>
      <c r="G144" s="686">
        <v>4704623.1399999997</v>
      </c>
      <c r="H144" s="818">
        <v>-737423.48999999976</v>
      </c>
      <c r="I144" s="804">
        <v>-0.15674443373162505</v>
      </c>
      <c r="K144" s="686">
        <v>80363043.569999993</v>
      </c>
      <c r="L144" s="686">
        <v>53425038.869999997</v>
      </c>
      <c r="M144" s="818">
        <v>26938004.699999996</v>
      </c>
      <c r="N144" s="804">
        <v>0.50422059150108756</v>
      </c>
      <c r="Q144" s="686">
        <v>18400605.23</v>
      </c>
      <c r="R144" s="686">
        <v>11294277.07</v>
      </c>
      <c r="S144" s="818">
        <v>7106328.1600000001</v>
      </c>
      <c r="T144" s="804">
        <v>0.62919725768689683</v>
      </c>
      <c r="V144" s="686">
        <v>115945720.56</v>
      </c>
      <c r="W144" s="686">
        <v>90885341.919999987</v>
      </c>
      <c r="X144" s="818">
        <v>25060378.640000015</v>
      </c>
      <c r="Y144" s="804">
        <v>0.27573619805555571</v>
      </c>
      <c r="AA144" s="687">
        <v>10107771.300000001</v>
      </c>
      <c r="AB144" s="686"/>
      <c r="AC144" s="686">
        <v>17773264.030000001</v>
      </c>
      <c r="AD144" s="686">
        <v>5535959.6100000003</v>
      </c>
      <c r="AE144" s="686">
        <v>3448491.5</v>
      </c>
      <c r="AF144" s="686">
        <v>7214323.6299999999</v>
      </c>
      <c r="AG144" s="686">
        <v>8158723.0300000003</v>
      </c>
      <c r="AH144" s="686">
        <v>3209524.98</v>
      </c>
      <c r="AI144" s="686">
        <v>3380128.95</v>
      </c>
      <c r="AJ144" s="686">
        <v>4704623.1399999997</v>
      </c>
      <c r="AK144" s="686">
        <v>12738783.189999999</v>
      </c>
      <c r="AL144" s="686">
        <v>8938031.0199999996</v>
      </c>
      <c r="AM144" s="686">
        <v>6995636.3300000001</v>
      </c>
      <c r="AN144" s="686">
        <v>6910226.4500000002</v>
      </c>
      <c r="AO144" s="686"/>
      <c r="AP144" s="686">
        <v>15205502.66</v>
      </c>
      <c r="AQ144" s="686">
        <v>14508733.279999999</v>
      </c>
      <c r="AR144" s="686">
        <v>14301194.83</v>
      </c>
      <c r="AS144" s="686">
        <v>7405117.8099999996</v>
      </c>
      <c r="AT144" s="686">
        <v>10541889.76</v>
      </c>
      <c r="AU144" s="686">
        <v>6715935.2800000003</v>
      </c>
      <c r="AV144" s="686">
        <v>7717470.2999999998</v>
      </c>
      <c r="AW144" s="686">
        <v>3967199.65</v>
      </c>
      <c r="AX144" s="686">
        <v>-4142895.9</v>
      </c>
      <c r="AY144" s="686">
        <v>0</v>
      </c>
      <c r="AZ144" s="686">
        <v>0</v>
      </c>
      <c r="BA144" s="686">
        <v>0</v>
      </c>
    </row>
    <row r="145" spans="1:53" outlineLevel="2">
      <c r="A145" s="799" t="s">
        <v>732</v>
      </c>
      <c r="B145" s="800" t="s">
        <v>733</v>
      </c>
      <c r="C145" s="801" t="s">
        <v>734</v>
      </c>
      <c r="D145" s="802"/>
      <c r="E145" s="803"/>
      <c r="F145" s="686">
        <v>32587.75</v>
      </c>
      <c r="G145" s="686">
        <v>0</v>
      </c>
      <c r="H145" s="818">
        <v>32587.75</v>
      </c>
      <c r="I145" s="804" t="s">
        <v>3376</v>
      </c>
      <c r="K145" s="686">
        <v>96712.040000000008</v>
      </c>
      <c r="L145" s="686">
        <v>373078.23</v>
      </c>
      <c r="M145" s="818">
        <v>-276366.18999999994</v>
      </c>
      <c r="N145" s="804">
        <v>-0.74077275964346667</v>
      </c>
      <c r="Q145" s="686">
        <v>96712.040000000008</v>
      </c>
      <c r="R145" s="686">
        <v>0</v>
      </c>
      <c r="S145" s="818">
        <v>96712.040000000008</v>
      </c>
      <c r="T145" s="804" t="s">
        <v>3376</v>
      </c>
      <c r="V145" s="686">
        <v>96712.040000000008</v>
      </c>
      <c r="W145" s="686">
        <v>672522.59</v>
      </c>
      <c r="X145" s="818">
        <v>-575810.54999999993</v>
      </c>
      <c r="Y145" s="804">
        <v>-0.85619510565436907</v>
      </c>
      <c r="AA145" s="687">
        <v>76088.320000000007</v>
      </c>
      <c r="AB145" s="686"/>
      <c r="AC145" s="686">
        <v>76088.320000000007</v>
      </c>
      <c r="AD145" s="686">
        <v>71179.39</v>
      </c>
      <c r="AE145" s="686">
        <v>76088.320000000007</v>
      </c>
      <c r="AF145" s="686">
        <v>73633.86</v>
      </c>
      <c r="AG145" s="686">
        <v>76088.34</v>
      </c>
      <c r="AH145" s="686">
        <v>0</v>
      </c>
      <c r="AI145" s="686">
        <v>0</v>
      </c>
      <c r="AJ145" s="686">
        <v>0</v>
      </c>
      <c r="AK145" s="686">
        <v>0</v>
      </c>
      <c r="AL145" s="686">
        <v>0</v>
      </c>
      <c r="AM145" s="686">
        <v>0</v>
      </c>
      <c r="AN145" s="686">
        <v>0</v>
      </c>
      <c r="AO145" s="686"/>
      <c r="AP145" s="686">
        <v>0</v>
      </c>
      <c r="AQ145" s="686">
        <v>0</v>
      </c>
      <c r="AR145" s="686">
        <v>0</v>
      </c>
      <c r="AS145" s="686">
        <v>0</v>
      </c>
      <c r="AT145" s="686">
        <v>0</v>
      </c>
      <c r="AU145" s="686">
        <v>0</v>
      </c>
      <c r="AV145" s="686">
        <v>64124.29</v>
      </c>
      <c r="AW145" s="686">
        <v>32587.75</v>
      </c>
      <c r="AX145" s="686">
        <v>0</v>
      </c>
      <c r="AY145" s="686">
        <v>0</v>
      </c>
      <c r="AZ145" s="686">
        <v>0</v>
      </c>
      <c r="BA145" s="686">
        <v>0</v>
      </c>
    </row>
    <row r="146" spans="1:53" outlineLevel="2">
      <c r="A146" s="799" t="s">
        <v>3359</v>
      </c>
      <c r="B146" s="800" t="s">
        <v>3360</v>
      </c>
      <c r="C146" s="801" t="s">
        <v>3361</v>
      </c>
      <c r="D146" s="802"/>
      <c r="E146" s="803"/>
      <c r="F146" s="686">
        <v>-448262.49</v>
      </c>
      <c r="G146" s="686">
        <v>201548.44</v>
      </c>
      <c r="H146" s="818">
        <v>-649810.92999999993</v>
      </c>
      <c r="I146" s="804">
        <v>-3.2240930765824829</v>
      </c>
      <c r="K146" s="686">
        <v>1884279.51</v>
      </c>
      <c r="L146" s="686">
        <v>613063.13</v>
      </c>
      <c r="M146" s="818">
        <v>1271216.3799999999</v>
      </c>
      <c r="N146" s="804">
        <v>2.0735489018887825</v>
      </c>
      <c r="Q146" s="686">
        <v>34756.06</v>
      </c>
      <c r="R146" s="686">
        <v>613063.13</v>
      </c>
      <c r="S146" s="818">
        <v>-578307.07000000007</v>
      </c>
      <c r="T146" s="804">
        <v>-0.94330753506576082</v>
      </c>
      <c r="V146" s="686">
        <v>2690473.27</v>
      </c>
      <c r="W146" s="686">
        <v>613063.13</v>
      </c>
      <c r="X146" s="818">
        <v>2077410.1400000001</v>
      </c>
      <c r="Y146" s="804">
        <v>3.3885745828492411</v>
      </c>
      <c r="AA146" s="687">
        <v>0</v>
      </c>
      <c r="AB146" s="686"/>
      <c r="AC146" s="686">
        <v>0</v>
      </c>
      <c r="AD146" s="686">
        <v>0</v>
      </c>
      <c r="AE146" s="686">
        <v>0</v>
      </c>
      <c r="AF146" s="686">
        <v>0</v>
      </c>
      <c r="AG146" s="686">
        <v>0</v>
      </c>
      <c r="AH146" s="686">
        <v>220058.25</v>
      </c>
      <c r="AI146" s="686">
        <v>191456.44</v>
      </c>
      <c r="AJ146" s="686">
        <v>201548.44</v>
      </c>
      <c r="AK146" s="686">
        <v>201548.44</v>
      </c>
      <c r="AL146" s="686">
        <v>201548.44</v>
      </c>
      <c r="AM146" s="686">
        <v>201548.44</v>
      </c>
      <c r="AN146" s="686">
        <v>201548.44</v>
      </c>
      <c r="AO146" s="686"/>
      <c r="AP146" s="686">
        <v>201548.44</v>
      </c>
      <c r="AQ146" s="686">
        <v>201548.44</v>
      </c>
      <c r="AR146" s="686">
        <v>201548.44</v>
      </c>
      <c r="AS146" s="686">
        <v>201548.44</v>
      </c>
      <c r="AT146" s="686">
        <v>1043329.69</v>
      </c>
      <c r="AU146" s="686">
        <v>483018.55</v>
      </c>
      <c r="AV146" s="686">
        <v>0</v>
      </c>
      <c r="AW146" s="686">
        <v>-448262.49</v>
      </c>
      <c r="AX146" s="686">
        <v>448262.49</v>
      </c>
      <c r="AY146" s="686">
        <v>0</v>
      </c>
      <c r="AZ146" s="686">
        <v>0</v>
      </c>
      <c r="BA146" s="686">
        <v>0</v>
      </c>
    </row>
    <row r="147" spans="1:53" outlineLevel="2">
      <c r="A147" s="799" t="s">
        <v>3480</v>
      </c>
      <c r="B147" s="800" t="s">
        <v>3481</v>
      </c>
      <c r="C147" s="801" t="s">
        <v>3482</v>
      </c>
      <c r="D147" s="802"/>
      <c r="E147" s="803"/>
      <c r="F147" s="686">
        <v>0</v>
      </c>
      <c r="G147" s="686">
        <v>0</v>
      </c>
      <c r="H147" s="818">
        <v>0</v>
      </c>
      <c r="I147" s="804">
        <v>0</v>
      </c>
      <c r="K147" s="686">
        <v>0</v>
      </c>
      <c r="L147" s="686">
        <v>0</v>
      </c>
      <c r="M147" s="818">
        <v>0</v>
      </c>
      <c r="N147" s="804">
        <v>0</v>
      </c>
      <c r="Q147" s="686">
        <v>0</v>
      </c>
      <c r="R147" s="686">
        <v>0</v>
      </c>
      <c r="S147" s="818">
        <v>0</v>
      </c>
      <c r="T147" s="804">
        <v>0</v>
      </c>
      <c r="V147" s="686">
        <v>0</v>
      </c>
      <c r="W147" s="686">
        <v>0</v>
      </c>
      <c r="X147" s="818">
        <v>0</v>
      </c>
      <c r="Y147" s="804">
        <v>0</v>
      </c>
      <c r="AA147" s="687">
        <v>0</v>
      </c>
      <c r="AB147" s="686"/>
      <c r="AC147" s="686">
        <v>0</v>
      </c>
      <c r="AD147" s="686">
        <v>0</v>
      </c>
      <c r="AE147" s="686">
        <v>0</v>
      </c>
      <c r="AF147" s="686">
        <v>0</v>
      </c>
      <c r="AG147" s="686">
        <v>0</v>
      </c>
      <c r="AH147" s="686">
        <v>0</v>
      </c>
      <c r="AI147" s="686">
        <v>0</v>
      </c>
      <c r="AJ147" s="686">
        <v>0</v>
      </c>
      <c r="AK147" s="686">
        <v>0</v>
      </c>
      <c r="AL147" s="686">
        <v>0</v>
      </c>
      <c r="AM147" s="686">
        <v>0</v>
      </c>
      <c r="AN147" s="686">
        <v>0</v>
      </c>
      <c r="AO147" s="686"/>
      <c r="AP147" s="686">
        <v>0</v>
      </c>
      <c r="AQ147" s="686">
        <v>0</v>
      </c>
      <c r="AR147" s="686">
        <v>0</v>
      </c>
      <c r="AS147" s="686">
        <v>0</v>
      </c>
      <c r="AT147" s="686">
        <v>0</v>
      </c>
      <c r="AU147" s="686">
        <v>0</v>
      </c>
      <c r="AV147" s="686">
        <v>0</v>
      </c>
      <c r="AW147" s="686">
        <v>0</v>
      </c>
      <c r="AX147" s="686">
        <v>296413826.18000001</v>
      </c>
      <c r="AY147" s="686">
        <v>0</v>
      </c>
      <c r="AZ147" s="686">
        <v>0</v>
      </c>
      <c r="BA147" s="686">
        <v>0</v>
      </c>
    </row>
    <row r="148" spans="1:53" outlineLevel="2">
      <c r="A148" s="799" t="s">
        <v>735</v>
      </c>
      <c r="B148" s="800" t="s">
        <v>736</v>
      </c>
      <c r="C148" s="801" t="s">
        <v>737</v>
      </c>
      <c r="D148" s="802"/>
      <c r="E148" s="803"/>
      <c r="F148" s="686">
        <v>666.12</v>
      </c>
      <c r="G148" s="686">
        <v>835.77</v>
      </c>
      <c r="H148" s="818">
        <v>-169.64999999999998</v>
      </c>
      <c r="I148" s="804">
        <v>-0.20298646756882871</v>
      </c>
      <c r="K148" s="686">
        <v>-940.59</v>
      </c>
      <c r="L148" s="686">
        <v>5183.1500000000005</v>
      </c>
      <c r="M148" s="818">
        <v>-6123.7400000000007</v>
      </c>
      <c r="N148" s="804">
        <v>-1.1814707272604497</v>
      </c>
      <c r="Q148" s="686">
        <v>1482.15</v>
      </c>
      <c r="R148" s="686">
        <v>4970.1000000000004</v>
      </c>
      <c r="S148" s="818">
        <v>-3487.9500000000003</v>
      </c>
      <c r="T148" s="804">
        <v>-0.70178668437254788</v>
      </c>
      <c r="V148" s="686">
        <v>-1211.45</v>
      </c>
      <c r="W148" s="686">
        <v>5644.6900000000005</v>
      </c>
      <c r="X148" s="818">
        <v>-6856.14</v>
      </c>
      <c r="Y148" s="804">
        <v>-1.2146176317920028</v>
      </c>
      <c r="AA148" s="687">
        <v>-17.54</v>
      </c>
      <c r="AB148" s="686"/>
      <c r="AC148" s="686">
        <v>21.150000000000002</v>
      </c>
      <c r="AD148" s="686">
        <v>-113.36</v>
      </c>
      <c r="AE148" s="686">
        <v>-64.02</v>
      </c>
      <c r="AF148" s="686">
        <v>-71.12</v>
      </c>
      <c r="AG148" s="686">
        <v>440.40000000000003</v>
      </c>
      <c r="AH148" s="686">
        <v>1324.51</v>
      </c>
      <c r="AI148" s="686">
        <v>2809.82</v>
      </c>
      <c r="AJ148" s="686">
        <v>835.77</v>
      </c>
      <c r="AK148" s="686">
        <v>196.70000000000002</v>
      </c>
      <c r="AL148" s="686">
        <v>224.95000000000002</v>
      </c>
      <c r="AM148" s="686">
        <v>-52.28</v>
      </c>
      <c r="AN148" s="686">
        <v>-640.23</v>
      </c>
      <c r="AO148" s="686"/>
      <c r="AP148" s="686">
        <v>-507.21000000000004</v>
      </c>
      <c r="AQ148" s="686">
        <v>-183.3</v>
      </c>
      <c r="AR148" s="686">
        <v>-448.96000000000004</v>
      </c>
      <c r="AS148" s="686">
        <v>-477.24</v>
      </c>
      <c r="AT148" s="686">
        <v>-806.03</v>
      </c>
      <c r="AU148" s="686">
        <v>891.5</v>
      </c>
      <c r="AV148" s="686">
        <v>-75.47</v>
      </c>
      <c r="AW148" s="686">
        <v>666.12</v>
      </c>
      <c r="AX148" s="686">
        <v>-647.55000000000007</v>
      </c>
      <c r="AY148" s="686">
        <v>0</v>
      </c>
      <c r="AZ148" s="686">
        <v>0</v>
      </c>
      <c r="BA148" s="686">
        <v>0</v>
      </c>
    </row>
    <row r="149" spans="1:53" outlineLevel="2">
      <c r="A149" s="799" t="s">
        <v>738</v>
      </c>
      <c r="B149" s="800" t="s">
        <v>739</v>
      </c>
      <c r="C149" s="801" t="s">
        <v>740</v>
      </c>
      <c r="D149" s="802"/>
      <c r="E149" s="803"/>
      <c r="F149" s="686">
        <v>3370.29</v>
      </c>
      <c r="G149" s="686">
        <v>9290.4500000000007</v>
      </c>
      <c r="H149" s="818">
        <v>-5920.1600000000008</v>
      </c>
      <c r="I149" s="804">
        <v>-0.63723070464832166</v>
      </c>
      <c r="K149" s="686">
        <v>-37332.61</v>
      </c>
      <c r="L149" s="686">
        <v>52983.15</v>
      </c>
      <c r="M149" s="818">
        <v>-90315.760000000009</v>
      </c>
      <c r="N149" s="804">
        <v>-1.7046128816425601</v>
      </c>
      <c r="Q149" s="686">
        <v>-3081.62</v>
      </c>
      <c r="R149" s="686">
        <v>38773.07</v>
      </c>
      <c r="S149" s="818">
        <v>-41854.69</v>
      </c>
      <c r="T149" s="804">
        <v>-1.0794783595933983</v>
      </c>
      <c r="V149" s="686">
        <v>-34249.760000000002</v>
      </c>
      <c r="W149" s="686">
        <v>66111.760000000009</v>
      </c>
      <c r="X149" s="818">
        <v>-100361.52000000002</v>
      </c>
      <c r="Y149" s="804">
        <v>-1.5180585118290604</v>
      </c>
      <c r="AA149" s="687">
        <v>2096.9499999999998</v>
      </c>
      <c r="AB149" s="686"/>
      <c r="AC149" s="686">
        <v>5866.1900000000005</v>
      </c>
      <c r="AD149" s="686">
        <v>-103.19</v>
      </c>
      <c r="AE149" s="686">
        <v>-592.6</v>
      </c>
      <c r="AF149" s="686">
        <v>2261.9299999999998</v>
      </c>
      <c r="AG149" s="686">
        <v>6777.75</v>
      </c>
      <c r="AH149" s="686">
        <v>8576.02</v>
      </c>
      <c r="AI149" s="686">
        <v>20906.600000000002</v>
      </c>
      <c r="AJ149" s="686">
        <v>9290.4500000000007</v>
      </c>
      <c r="AK149" s="686">
        <v>4686.16</v>
      </c>
      <c r="AL149" s="686">
        <v>2240.5</v>
      </c>
      <c r="AM149" s="686">
        <v>327</v>
      </c>
      <c r="AN149" s="686">
        <v>-4170.8100000000004</v>
      </c>
      <c r="AO149" s="686"/>
      <c r="AP149" s="686">
        <v>-3524.71</v>
      </c>
      <c r="AQ149" s="686">
        <v>-5794.71</v>
      </c>
      <c r="AR149" s="686">
        <v>-7222.49</v>
      </c>
      <c r="AS149" s="686">
        <v>-8456.7800000000007</v>
      </c>
      <c r="AT149" s="686">
        <v>-9252.3000000000011</v>
      </c>
      <c r="AU149" s="686">
        <v>-4019.14</v>
      </c>
      <c r="AV149" s="686">
        <v>-2432.77</v>
      </c>
      <c r="AW149" s="686">
        <v>3370.29</v>
      </c>
      <c r="AX149" s="686">
        <v>-3663.44</v>
      </c>
      <c r="AY149" s="686">
        <v>0</v>
      </c>
      <c r="AZ149" s="686">
        <v>0</v>
      </c>
      <c r="BA149" s="686">
        <v>0</v>
      </c>
    </row>
    <row r="150" spans="1:53" outlineLevel="2">
      <c r="A150" s="799" t="s">
        <v>741</v>
      </c>
      <c r="B150" s="800" t="s">
        <v>742</v>
      </c>
      <c r="C150" s="801" t="s">
        <v>743</v>
      </c>
      <c r="D150" s="802"/>
      <c r="E150" s="803"/>
      <c r="F150" s="686">
        <v>268149.33</v>
      </c>
      <c r="G150" s="686">
        <v>290583.41000000003</v>
      </c>
      <c r="H150" s="818">
        <v>-22434.080000000016</v>
      </c>
      <c r="I150" s="804">
        <v>-7.720358158093063E-2</v>
      </c>
      <c r="K150" s="686">
        <v>2184055.2599999998</v>
      </c>
      <c r="L150" s="686">
        <v>2416213.2400000002</v>
      </c>
      <c r="M150" s="818">
        <v>-232157.98000000045</v>
      </c>
      <c r="N150" s="804">
        <v>-9.6083398665591457E-2</v>
      </c>
      <c r="Q150" s="686">
        <v>805853.6</v>
      </c>
      <c r="R150" s="686">
        <v>869901.78</v>
      </c>
      <c r="S150" s="818">
        <v>-64048.180000000051</v>
      </c>
      <c r="T150" s="804">
        <v>-7.3626909925394168E-2</v>
      </c>
      <c r="V150" s="686">
        <v>3355313.5</v>
      </c>
      <c r="W150" s="686">
        <v>3364240.97</v>
      </c>
      <c r="X150" s="818">
        <v>-8927.4700000002049</v>
      </c>
      <c r="Y150" s="804">
        <v>-2.6536357174201481E-3</v>
      </c>
      <c r="AA150" s="687">
        <v>221082.71</v>
      </c>
      <c r="AB150" s="686"/>
      <c r="AC150" s="686">
        <v>343952.17</v>
      </c>
      <c r="AD150" s="686">
        <v>295559.10000000003</v>
      </c>
      <c r="AE150" s="686">
        <v>297206.90000000002</v>
      </c>
      <c r="AF150" s="686">
        <v>286920.78000000003</v>
      </c>
      <c r="AG150" s="686">
        <v>322672.51</v>
      </c>
      <c r="AH150" s="686">
        <v>301057.2</v>
      </c>
      <c r="AI150" s="686">
        <v>278261.17</v>
      </c>
      <c r="AJ150" s="686">
        <v>290583.41000000003</v>
      </c>
      <c r="AK150" s="686">
        <v>292377.58</v>
      </c>
      <c r="AL150" s="686">
        <v>282186.28000000003</v>
      </c>
      <c r="AM150" s="686">
        <v>306532.84000000003</v>
      </c>
      <c r="AN150" s="686">
        <v>290161.53999999998</v>
      </c>
      <c r="AO150" s="686"/>
      <c r="AP150" s="686">
        <v>286667.43</v>
      </c>
      <c r="AQ150" s="686">
        <v>273119.37</v>
      </c>
      <c r="AR150" s="686">
        <v>271025.49</v>
      </c>
      <c r="AS150" s="686">
        <v>273005.67</v>
      </c>
      <c r="AT150" s="686">
        <v>274383.7</v>
      </c>
      <c r="AU150" s="686">
        <v>271549.28999999998</v>
      </c>
      <c r="AV150" s="686">
        <v>266154.98</v>
      </c>
      <c r="AW150" s="686">
        <v>268149.33</v>
      </c>
      <c r="AX150" s="686">
        <v>-269438.12</v>
      </c>
      <c r="AY150" s="686">
        <v>0</v>
      </c>
      <c r="AZ150" s="686">
        <v>0</v>
      </c>
      <c r="BA150" s="686">
        <v>0</v>
      </c>
    </row>
    <row r="151" spans="1:53" outlineLevel="2">
      <c r="A151" s="799" t="s">
        <v>744</v>
      </c>
      <c r="B151" s="800" t="s">
        <v>745</v>
      </c>
      <c r="C151" s="801" t="s">
        <v>746</v>
      </c>
      <c r="D151" s="802"/>
      <c r="E151" s="803"/>
      <c r="F151" s="686">
        <v>-119573</v>
      </c>
      <c r="G151" s="686">
        <v>-119573</v>
      </c>
      <c r="H151" s="818">
        <v>0</v>
      </c>
      <c r="I151" s="804">
        <v>0</v>
      </c>
      <c r="K151" s="686">
        <v>-956584</v>
      </c>
      <c r="L151" s="686">
        <v>-956584</v>
      </c>
      <c r="M151" s="818">
        <v>0</v>
      </c>
      <c r="N151" s="804">
        <v>0</v>
      </c>
      <c r="Q151" s="686">
        <v>-358719</v>
      </c>
      <c r="R151" s="686">
        <v>-358719</v>
      </c>
      <c r="S151" s="818">
        <v>0</v>
      </c>
      <c r="T151" s="804">
        <v>0</v>
      </c>
      <c r="V151" s="686">
        <v>-1434876</v>
      </c>
      <c r="W151" s="686">
        <v>-1434876</v>
      </c>
      <c r="X151" s="818">
        <v>0</v>
      </c>
      <c r="Y151" s="804">
        <v>0</v>
      </c>
      <c r="AA151" s="687">
        <v>-119573</v>
      </c>
      <c r="AB151" s="686"/>
      <c r="AC151" s="686">
        <v>-119573</v>
      </c>
      <c r="AD151" s="686">
        <v>-119573</v>
      </c>
      <c r="AE151" s="686">
        <v>-119573</v>
      </c>
      <c r="AF151" s="686">
        <v>-119573</v>
      </c>
      <c r="AG151" s="686">
        <v>-119573</v>
      </c>
      <c r="AH151" s="686">
        <v>-119573</v>
      </c>
      <c r="AI151" s="686">
        <v>-119573</v>
      </c>
      <c r="AJ151" s="686">
        <v>-119573</v>
      </c>
      <c r="AK151" s="686">
        <v>-119573</v>
      </c>
      <c r="AL151" s="686">
        <v>-119573</v>
      </c>
      <c r="AM151" s="686">
        <v>-119573</v>
      </c>
      <c r="AN151" s="686">
        <v>-119573</v>
      </c>
      <c r="AO151" s="686"/>
      <c r="AP151" s="686">
        <v>-119573</v>
      </c>
      <c r="AQ151" s="686">
        <v>-119573</v>
      </c>
      <c r="AR151" s="686">
        <v>-119573</v>
      </c>
      <c r="AS151" s="686">
        <v>-119573</v>
      </c>
      <c r="AT151" s="686">
        <v>-119573</v>
      </c>
      <c r="AU151" s="686">
        <v>-119573</v>
      </c>
      <c r="AV151" s="686">
        <v>-119573</v>
      </c>
      <c r="AW151" s="686">
        <v>-119573</v>
      </c>
      <c r="AX151" s="686">
        <v>119573</v>
      </c>
      <c r="AY151" s="686">
        <v>0</v>
      </c>
      <c r="AZ151" s="686">
        <v>0</v>
      </c>
      <c r="BA151" s="686">
        <v>0</v>
      </c>
    </row>
    <row r="152" spans="1:53" outlineLevel="2">
      <c r="A152" s="799" t="s">
        <v>747</v>
      </c>
      <c r="B152" s="800" t="s">
        <v>748</v>
      </c>
      <c r="C152" s="801" t="s">
        <v>749</v>
      </c>
      <c r="D152" s="802"/>
      <c r="E152" s="803"/>
      <c r="F152" s="686">
        <v>58868.57</v>
      </c>
      <c r="G152" s="686">
        <v>95302.24</v>
      </c>
      <c r="H152" s="818">
        <v>-36433.670000000006</v>
      </c>
      <c r="I152" s="804">
        <v>-0.38229605096375491</v>
      </c>
      <c r="K152" s="686">
        <v>294367.3</v>
      </c>
      <c r="L152" s="686">
        <v>715549.99</v>
      </c>
      <c r="M152" s="818">
        <v>-421182.69</v>
      </c>
      <c r="N152" s="804">
        <v>-0.58861392758876285</v>
      </c>
      <c r="Q152" s="686">
        <v>112594.88</v>
      </c>
      <c r="R152" s="686">
        <v>285401.17</v>
      </c>
      <c r="S152" s="818">
        <v>-172806.28999999998</v>
      </c>
      <c r="T152" s="804">
        <v>-0.60548556966322176</v>
      </c>
      <c r="V152" s="686">
        <v>677632.58000000007</v>
      </c>
      <c r="W152" s="686">
        <v>1004567.52</v>
      </c>
      <c r="X152" s="818">
        <v>-326934.93999999994</v>
      </c>
      <c r="Y152" s="804">
        <v>-0.32544844770613324</v>
      </c>
      <c r="AA152" s="687">
        <v>70955.91</v>
      </c>
      <c r="AB152" s="686"/>
      <c r="AC152" s="686">
        <v>91879.98</v>
      </c>
      <c r="AD152" s="686">
        <v>77452.86</v>
      </c>
      <c r="AE152" s="686">
        <v>86439.48</v>
      </c>
      <c r="AF152" s="686">
        <v>87197.85</v>
      </c>
      <c r="AG152" s="686">
        <v>87178.650000000009</v>
      </c>
      <c r="AH152" s="686">
        <v>95135.13</v>
      </c>
      <c r="AI152" s="686">
        <v>94963.8</v>
      </c>
      <c r="AJ152" s="686">
        <v>95302.24</v>
      </c>
      <c r="AK152" s="686">
        <v>95899.94</v>
      </c>
      <c r="AL152" s="686">
        <v>95438.39</v>
      </c>
      <c r="AM152" s="686">
        <v>96936.35</v>
      </c>
      <c r="AN152" s="686">
        <v>94990.6</v>
      </c>
      <c r="AO152" s="686"/>
      <c r="AP152" s="686">
        <v>3383.75</v>
      </c>
      <c r="AQ152" s="686">
        <v>46795.03</v>
      </c>
      <c r="AR152" s="686">
        <v>47260.05</v>
      </c>
      <c r="AS152" s="686">
        <v>46811.54</v>
      </c>
      <c r="AT152" s="686">
        <v>37522.050000000003</v>
      </c>
      <c r="AU152" s="686">
        <v>26888.600000000002</v>
      </c>
      <c r="AV152" s="686">
        <v>26837.71</v>
      </c>
      <c r="AW152" s="686">
        <v>58868.57</v>
      </c>
      <c r="AX152" s="686">
        <v>-37116.050000000003</v>
      </c>
      <c r="AY152" s="686">
        <v>0</v>
      </c>
      <c r="AZ152" s="686">
        <v>0</v>
      </c>
      <c r="BA152" s="686">
        <v>0</v>
      </c>
    </row>
    <row r="153" spans="1:53" outlineLevel="2">
      <c r="A153" s="799" t="s">
        <v>750</v>
      </c>
      <c r="B153" s="800" t="s">
        <v>751</v>
      </c>
      <c r="C153" s="801" t="s">
        <v>752</v>
      </c>
      <c r="D153" s="802"/>
      <c r="E153" s="803"/>
      <c r="F153" s="686">
        <v>49743.75</v>
      </c>
      <c r="G153" s="686">
        <v>41150.629999999997</v>
      </c>
      <c r="H153" s="818">
        <v>8593.1200000000026</v>
      </c>
      <c r="I153" s="804">
        <v>0.20882110431845158</v>
      </c>
      <c r="K153" s="686">
        <v>629736.81000000006</v>
      </c>
      <c r="L153" s="686">
        <v>410010.88</v>
      </c>
      <c r="M153" s="818">
        <v>219725.93000000005</v>
      </c>
      <c r="N153" s="804">
        <v>0.53590268141177144</v>
      </c>
      <c r="Q153" s="686">
        <v>232471.85</v>
      </c>
      <c r="R153" s="686">
        <v>142089.74</v>
      </c>
      <c r="S153" s="818">
        <v>90382.110000000015</v>
      </c>
      <c r="T153" s="804">
        <v>0.63609174033255333</v>
      </c>
      <c r="V153" s="686">
        <v>818249.02</v>
      </c>
      <c r="W153" s="686">
        <v>650266.65</v>
      </c>
      <c r="X153" s="818">
        <v>167982.37</v>
      </c>
      <c r="Y153" s="804">
        <v>0.25832844110950481</v>
      </c>
      <c r="AA153" s="687">
        <v>48878.97</v>
      </c>
      <c r="AB153" s="686"/>
      <c r="AC153" s="686">
        <v>75534.5</v>
      </c>
      <c r="AD153" s="686">
        <v>45628.26</v>
      </c>
      <c r="AE153" s="686">
        <v>33935.97</v>
      </c>
      <c r="AF153" s="686">
        <v>45967.590000000004</v>
      </c>
      <c r="AG153" s="686">
        <v>66854.820000000007</v>
      </c>
      <c r="AH153" s="686">
        <v>36486.33</v>
      </c>
      <c r="AI153" s="686">
        <v>64452.78</v>
      </c>
      <c r="AJ153" s="686">
        <v>41150.629999999997</v>
      </c>
      <c r="AK153" s="686">
        <v>51718.21</v>
      </c>
      <c r="AL153" s="686">
        <v>67924.42</v>
      </c>
      <c r="AM153" s="686">
        <v>25831.31</v>
      </c>
      <c r="AN153" s="686">
        <v>43038.270000000004</v>
      </c>
      <c r="AO153" s="686"/>
      <c r="AP153" s="686">
        <v>127637.02</v>
      </c>
      <c r="AQ153" s="686">
        <v>72549.02</v>
      </c>
      <c r="AR153" s="686">
        <v>76947.600000000006</v>
      </c>
      <c r="AS153" s="686">
        <v>72784.06</v>
      </c>
      <c r="AT153" s="686">
        <v>47347.26</v>
      </c>
      <c r="AU153" s="686">
        <v>108302.07</v>
      </c>
      <c r="AV153" s="686">
        <v>74426.03</v>
      </c>
      <c r="AW153" s="686">
        <v>49743.75</v>
      </c>
      <c r="AX153" s="686">
        <v>-33871.11</v>
      </c>
      <c r="AY153" s="686">
        <v>0</v>
      </c>
      <c r="AZ153" s="686">
        <v>0</v>
      </c>
      <c r="BA153" s="686">
        <v>0</v>
      </c>
    </row>
    <row r="154" spans="1:53" outlineLevel="2">
      <c r="A154" s="799" t="s">
        <v>753</v>
      </c>
      <c r="B154" s="800" t="s">
        <v>754</v>
      </c>
      <c r="C154" s="801" t="s">
        <v>755</v>
      </c>
      <c r="D154" s="802"/>
      <c r="E154" s="803"/>
      <c r="F154" s="686">
        <v>-2761.37</v>
      </c>
      <c r="G154" s="686">
        <v>-915.66</v>
      </c>
      <c r="H154" s="818">
        <v>-1845.71</v>
      </c>
      <c r="I154" s="804">
        <v>-2.0157154402289059</v>
      </c>
      <c r="K154" s="686">
        <v>205138.48</v>
      </c>
      <c r="L154" s="686">
        <v>-11759.710000000001</v>
      </c>
      <c r="M154" s="818">
        <v>216898.19</v>
      </c>
      <c r="N154" s="804" t="s">
        <v>3376</v>
      </c>
      <c r="Q154" s="686">
        <v>-6919.1500000000005</v>
      </c>
      <c r="R154" s="686">
        <v>-2713.29</v>
      </c>
      <c r="S154" s="818">
        <v>-4205.8600000000006</v>
      </c>
      <c r="T154" s="804">
        <v>-1.5500960089043194</v>
      </c>
      <c r="V154" s="686">
        <v>-22740.809999999998</v>
      </c>
      <c r="W154" s="686">
        <v>-14116.130000000001</v>
      </c>
      <c r="X154" s="818">
        <v>-8624.6799999999967</v>
      </c>
      <c r="Y154" s="804">
        <v>-0.61098048827830265</v>
      </c>
      <c r="AA154" s="687">
        <v>-1088.77</v>
      </c>
      <c r="AB154" s="686"/>
      <c r="AC154" s="686">
        <v>-12297.58</v>
      </c>
      <c r="AD154" s="686">
        <v>6922.12</v>
      </c>
      <c r="AE154" s="686">
        <v>-1249.72</v>
      </c>
      <c r="AF154" s="686">
        <v>-1151.67</v>
      </c>
      <c r="AG154" s="686">
        <v>-1269.57</v>
      </c>
      <c r="AH154" s="686">
        <v>-368.62</v>
      </c>
      <c r="AI154" s="686">
        <v>-1429.01</v>
      </c>
      <c r="AJ154" s="686">
        <v>-915.66</v>
      </c>
      <c r="AK154" s="686">
        <v>-415.46000000000004</v>
      </c>
      <c r="AL154" s="686">
        <v>-838.15</v>
      </c>
      <c r="AM154" s="686">
        <v>-415.21000000000004</v>
      </c>
      <c r="AN154" s="686">
        <v>-226210.47</v>
      </c>
      <c r="AO154" s="686"/>
      <c r="AP154" s="686">
        <v>215934.81</v>
      </c>
      <c r="AQ154" s="686">
        <v>-1993.79</v>
      </c>
      <c r="AR154" s="686">
        <v>-1023.0600000000001</v>
      </c>
      <c r="AS154" s="686">
        <v>-274.49</v>
      </c>
      <c r="AT154" s="686">
        <v>-585.84</v>
      </c>
      <c r="AU154" s="686">
        <v>-961.09</v>
      </c>
      <c r="AV154" s="686">
        <v>-3196.69</v>
      </c>
      <c r="AW154" s="686">
        <v>-2761.37</v>
      </c>
      <c r="AX154" s="686">
        <v>2709.66</v>
      </c>
      <c r="AY154" s="686">
        <v>0</v>
      </c>
      <c r="AZ154" s="686">
        <v>0</v>
      </c>
      <c r="BA154" s="686">
        <v>0</v>
      </c>
    </row>
    <row r="155" spans="1:53" outlineLevel="2">
      <c r="A155" s="799" t="s">
        <v>756</v>
      </c>
      <c r="B155" s="800" t="s">
        <v>757</v>
      </c>
      <c r="C155" s="801" t="s">
        <v>758</v>
      </c>
      <c r="D155" s="802"/>
      <c r="E155" s="803"/>
      <c r="F155" s="686">
        <v>1322426.52</v>
      </c>
      <c r="G155" s="686">
        <v>1355816.8599999999</v>
      </c>
      <c r="H155" s="818">
        <v>-33390.339999999851</v>
      </c>
      <c r="I155" s="804">
        <v>-2.4627470704265953E-2</v>
      </c>
      <c r="K155" s="686">
        <v>9659905.4000000004</v>
      </c>
      <c r="L155" s="686">
        <v>5709106.46</v>
      </c>
      <c r="M155" s="818">
        <v>3950798.9400000004</v>
      </c>
      <c r="N155" s="804">
        <v>0.69201703763639411</v>
      </c>
      <c r="Q155" s="686">
        <v>6780961.4400000004</v>
      </c>
      <c r="R155" s="686">
        <v>5096345.3899999997</v>
      </c>
      <c r="S155" s="818">
        <v>1684616.0500000007</v>
      </c>
      <c r="T155" s="804">
        <v>0.33055374412133415</v>
      </c>
      <c r="V155" s="686">
        <v>12563246.01</v>
      </c>
      <c r="W155" s="686">
        <v>8330214.3100000005</v>
      </c>
      <c r="X155" s="818">
        <v>4233031.6999999993</v>
      </c>
      <c r="Y155" s="804">
        <v>0.50815399730094091</v>
      </c>
      <c r="AA155" s="687">
        <v>1126033.5900000001</v>
      </c>
      <c r="AB155" s="686"/>
      <c r="AC155" s="686">
        <v>-668644.78</v>
      </c>
      <c r="AD155" s="686">
        <v>623788.69000000006</v>
      </c>
      <c r="AE155" s="686">
        <v>417183.27</v>
      </c>
      <c r="AF155" s="686">
        <v>-238954.63</v>
      </c>
      <c r="AG155" s="686">
        <v>479388.52</v>
      </c>
      <c r="AH155" s="686">
        <v>1941715.06</v>
      </c>
      <c r="AI155" s="686">
        <v>1798813.47</v>
      </c>
      <c r="AJ155" s="686">
        <v>1355816.8599999999</v>
      </c>
      <c r="AK155" s="686">
        <v>118406.53</v>
      </c>
      <c r="AL155" s="686">
        <v>892702.71999999997</v>
      </c>
      <c r="AM155" s="686">
        <v>1176708.82</v>
      </c>
      <c r="AN155" s="686">
        <v>715522.54</v>
      </c>
      <c r="AO155" s="686"/>
      <c r="AP155" s="686">
        <v>783482.6</v>
      </c>
      <c r="AQ155" s="686">
        <v>147910.84</v>
      </c>
      <c r="AR155" s="686">
        <v>407887.99</v>
      </c>
      <c r="AS155" s="686">
        <v>784752.9</v>
      </c>
      <c r="AT155" s="686">
        <v>754909.63</v>
      </c>
      <c r="AU155" s="686">
        <v>3619595.0300000003</v>
      </c>
      <c r="AV155" s="686">
        <v>1838939.8900000001</v>
      </c>
      <c r="AW155" s="686">
        <v>1322426.52</v>
      </c>
      <c r="AX155" s="686">
        <v>-1351987.94</v>
      </c>
      <c r="AY155" s="686">
        <v>0</v>
      </c>
      <c r="AZ155" s="686">
        <v>0</v>
      </c>
      <c r="BA155" s="686">
        <v>0</v>
      </c>
    </row>
    <row r="156" spans="1:53" outlineLevel="2">
      <c r="A156" s="799" t="s">
        <v>759</v>
      </c>
      <c r="B156" s="800" t="s">
        <v>760</v>
      </c>
      <c r="C156" s="801" t="s">
        <v>3394</v>
      </c>
      <c r="D156" s="802"/>
      <c r="E156" s="803"/>
      <c r="F156" s="686">
        <v>107907.97</v>
      </c>
      <c r="G156" s="686">
        <v>39734.11</v>
      </c>
      <c r="H156" s="818">
        <v>68173.86</v>
      </c>
      <c r="I156" s="804">
        <v>1.7157515293534951</v>
      </c>
      <c r="K156" s="686">
        <v>793226</v>
      </c>
      <c r="L156" s="686">
        <v>308992.78000000003</v>
      </c>
      <c r="M156" s="818">
        <v>484233.22</v>
      </c>
      <c r="N156" s="804">
        <v>1.5671344165387939</v>
      </c>
      <c r="Q156" s="686">
        <v>344065.99</v>
      </c>
      <c r="R156" s="686">
        <v>143531.81</v>
      </c>
      <c r="S156" s="818">
        <v>200534.18</v>
      </c>
      <c r="T156" s="804">
        <v>1.3971410240001849</v>
      </c>
      <c r="V156" s="686">
        <v>954209.25</v>
      </c>
      <c r="W156" s="686">
        <v>563256.31000000006</v>
      </c>
      <c r="X156" s="818">
        <v>390952.93999999994</v>
      </c>
      <c r="Y156" s="804">
        <v>0.69409420375601283</v>
      </c>
      <c r="AA156" s="687">
        <v>-16570.760000000002</v>
      </c>
      <c r="AB156" s="686"/>
      <c r="AC156" s="686">
        <v>22601.9</v>
      </c>
      <c r="AD156" s="686">
        <v>15333.01</v>
      </c>
      <c r="AE156" s="686">
        <v>20764.8</v>
      </c>
      <c r="AF156" s="686">
        <v>48655.67</v>
      </c>
      <c r="AG156" s="686">
        <v>58105.590000000004</v>
      </c>
      <c r="AH156" s="686">
        <v>53689.01</v>
      </c>
      <c r="AI156" s="686">
        <v>50108.69</v>
      </c>
      <c r="AJ156" s="686">
        <v>39734.11</v>
      </c>
      <c r="AK156" s="686">
        <v>49916.25</v>
      </c>
      <c r="AL156" s="686">
        <v>70002.990000000005</v>
      </c>
      <c r="AM156" s="686">
        <v>18994.22</v>
      </c>
      <c r="AN156" s="686">
        <v>22069.79</v>
      </c>
      <c r="AO156" s="686"/>
      <c r="AP156" s="686">
        <v>102438.71</v>
      </c>
      <c r="AQ156" s="686">
        <v>38724.19</v>
      </c>
      <c r="AR156" s="686">
        <v>133141.66</v>
      </c>
      <c r="AS156" s="686">
        <v>111429.76000000001</v>
      </c>
      <c r="AT156" s="686">
        <v>63425.69</v>
      </c>
      <c r="AU156" s="686">
        <v>95618.73</v>
      </c>
      <c r="AV156" s="686">
        <v>140539.29</v>
      </c>
      <c r="AW156" s="686">
        <v>107907.97</v>
      </c>
      <c r="AX156" s="686">
        <v>-69793.95</v>
      </c>
      <c r="AY156" s="686">
        <v>0</v>
      </c>
      <c r="AZ156" s="686">
        <v>0</v>
      </c>
      <c r="BA156" s="686">
        <v>0</v>
      </c>
    </row>
    <row r="157" spans="1:53" outlineLevel="2">
      <c r="A157" s="799" t="s">
        <v>761</v>
      </c>
      <c r="B157" s="800" t="s">
        <v>762</v>
      </c>
      <c r="C157" s="801" t="s">
        <v>3395</v>
      </c>
      <c r="D157" s="802"/>
      <c r="E157" s="803"/>
      <c r="F157" s="686">
        <v>-9614.59</v>
      </c>
      <c r="G157" s="686">
        <v>1800.21</v>
      </c>
      <c r="H157" s="818">
        <v>-11414.8</v>
      </c>
      <c r="I157" s="804">
        <v>-6.340815793712955</v>
      </c>
      <c r="K157" s="686">
        <v>-121529.75</v>
      </c>
      <c r="L157" s="686">
        <v>-25729.010000000002</v>
      </c>
      <c r="M157" s="818">
        <v>-95800.739999999991</v>
      </c>
      <c r="N157" s="804">
        <v>-3.7234522432071806</v>
      </c>
      <c r="Q157" s="686">
        <v>-28140.36</v>
      </c>
      <c r="R157" s="686">
        <v>-37014.550000000003</v>
      </c>
      <c r="S157" s="818">
        <v>8874.1900000000023</v>
      </c>
      <c r="T157" s="804">
        <v>0.23974869341920951</v>
      </c>
      <c r="V157" s="686">
        <v>-131685.9</v>
      </c>
      <c r="W157" s="686">
        <v>-25698.74</v>
      </c>
      <c r="X157" s="818">
        <v>-105987.15999999999</v>
      </c>
      <c r="Y157" s="804">
        <v>-4.124216206708966</v>
      </c>
      <c r="AA157" s="687">
        <v>8057.24</v>
      </c>
      <c r="AB157" s="686"/>
      <c r="AC157" s="686">
        <v>-4050.03</v>
      </c>
      <c r="AD157" s="686">
        <v>2871.71</v>
      </c>
      <c r="AE157" s="686">
        <v>9214.36</v>
      </c>
      <c r="AF157" s="686">
        <v>4580.6400000000003</v>
      </c>
      <c r="AG157" s="686">
        <v>-1331.14</v>
      </c>
      <c r="AH157" s="686">
        <v>-25283.119999999999</v>
      </c>
      <c r="AI157" s="686">
        <v>-13531.64</v>
      </c>
      <c r="AJ157" s="686">
        <v>1800.21</v>
      </c>
      <c r="AK157" s="686">
        <v>-7120.51</v>
      </c>
      <c r="AL157" s="686">
        <v>-9647.17</v>
      </c>
      <c r="AM157" s="686">
        <v>3151.53</v>
      </c>
      <c r="AN157" s="686">
        <v>3460</v>
      </c>
      <c r="AO157" s="686"/>
      <c r="AP157" s="686">
        <v>-8869.23</v>
      </c>
      <c r="AQ157" s="686">
        <v>786.63</v>
      </c>
      <c r="AR157" s="686">
        <v>-34856.53</v>
      </c>
      <c r="AS157" s="686">
        <v>-28724.06</v>
      </c>
      <c r="AT157" s="686">
        <v>-21726.2</v>
      </c>
      <c r="AU157" s="686">
        <v>-5237.4400000000005</v>
      </c>
      <c r="AV157" s="686">
        <v>-13288.33</v>
      </c>
      <c r="AW157" s="686">
        <v>-9614.59</v>
      </c>
      <c r="AX157" s="686">
        <v>12961.45</v>
      </c>
      <c r="AY157" s="686">
        <v>0</v>
      </c>
      <c r="AZ157" s="686">
        <v>0</v>
      </c>
      <c r="BA157" s="686">
        <v>0</v>
      </c>
    </row>
    <row r="158" spans="1:53" outlineLevel="2">
      <c r="A158" s="799" t="s">
        <v>763</v>
      </c>
      <c r="B158" s="800" t="s">
        <v>764</v>
      </c>
      <c r="C158" s="801" t="s">
        <v>765</v>
      </c>
      <c r="D158" s="802"/>
      <c r="E158" s="803"/>
      <c r="F158" s="686">
        <v>0</v>
      </c>
      <c r="G158" s="686">
        <v>0</v>
      </c>
      <c r="H158" s="818">
        <v>0</v>
      </c>
      <c r="I158" s="804">
        <v>0</v>
      </c>
      <c r="K158" s="686">
        <v>0</v>
      </c>
      <c r="L158" s="686">
        <v>0</v>
      </c>
      <c r="M158" s="818">
        <v>0</v>
      </c>
      <c r="N158" s="804">
        <v>0</v>
      </c>
      <c r="Q158" s="686">
        <v>0</v>
      </c>
      <c r="R158" s="686">
        <v>0</v>
      </c>
      <c r="S158" s="818">
        <v>0</v>
      </c>
      <c r="T158" s="804">
        <v>0</v>
      </c>
      <c r="V158" s="686">
        <v>0</v>
      </c>
      <c r="W158" s="686">
        <v>0</v>
      </c>
      <c r="X158" s="818">
        <v>0</v>
      </c>
      <c r="Y158" s="804">
        <v>0</v>
      </c>
      <c r="AA158" s="687">
        <v>0</v>
      </c>
      <c r="AB158" s="686"/>
      <c r="AC158" s="686">
        <v>0</v>
      </c>
      <c r="AD158" s="686">
        <v>0</v>
      </c>
      <c r="AE158" s="686">
        <v>0</v>
      </c>
      <c r="AF158" s="686">
        <v>0</v>
      </c>
      <c r="AG158" s="686">
        <v>0</v>
      </c>
      <c r="AH158" s="686">
        <v>0</v>
      </c>
      <c r="AI158" s="686">
        <v>0</v>
      </c>
      <c r="AJ158" s="686">
        <v>0</v>
      </c>
      <c r="AK158" s="686">
        <v>0</v>
      </c>
      <c r="AL158" s="686">
        <v>0</v>
      </c>
      <c r="AM158" s="686">
        <v>0</v>
      </c>
      <c r="AN158" s="686">
        <v>0</v>
      </c>
      <c r="AO158" s="686"/>
      <c r="AP158" s="686">
        <v>0</v>
      </c>
      <c r="AQ158" s="686">
        <v>0</v>
      </c>
      <c r="AR158" s="686">
        <v>0</v>
      </c>
      <c r="AS158" s="686">
        <v>0</v>
      </c>
      <c r="AT158" s="686">
        <v>0</v>
      </c>
      <c r="AU158" s="686">
        <v>0</v>
      </c>
      <c r="AV158" s="686">
        <v>0</v>
      </c>
      <c r="AW158" s="686">
        <v>0</v>
      </c>
      <c r="AX158" s="686">
        <v>0</v>
      </c>
      <c r="AY158" s="686">
        <v>0</v>
      </c>
      <c r="AZ158" s="686">
        <v>0</v>
      </c>
      <c r="BA158" s="686">
        <v>0</v>
      </c>
    </row>
    <row r="159" spans="1:53" outlineLevel="2">
      <c r="A159" s="799" t="s">
        <v>766</v>
      </c>
      <c r="B159" s="800" t="s">
        <v>767</v>
      </c>
      <c r="C159" s="801" t="s">
        <v>768</v>
      </c>
      <c r="D159" s="802"/>
      <c r="E159" s="803"/>
      <c r="F159" s="686">
        <v>79512.820000000007</v>
      </c>
      <c r="G159" s="686">
        <v>79936.100000000006</v>
      </c>
      <c r="H159" s="818">
        <v>-423.27999999999884</v>
      </c>
      <c r="I159" s="804">
        <v>-5.2952295646147207E-3</v>
      </c>
      <c r="K159" s="686">
        <v>3999807.3</v>
      </c>
      <c r="L159" s="686">
        <v>972923.31</v>
      </c>
      <c r="M159" s="818">
        <v>3026883.9899999998</v>
      </c>
      <c r="N159" s="804">
        <v>3.1111229003239727</v>
      </c>
      <c r="Q159" s="686">
        <v>360314.56</v>
      </c>
      <c r="R159" s="686">
        <v>317171.35000000003</v>
      </c>
      <c r="S159" s="818">
        <v>43143.209999999963</v>
      </c>
      <c r="T159" s="804">
        <v>0.13602492785051348</v>
      </c>
      <c r="V159" s="686">
        <v>4317281.38</v>
      </c>
      <c r="W159" s="686">
        <v>1252833.6200000001</v>
      </c>
      <c r="X159" s="818">
        <v>3064447.76</v>
      </c>
      <c r="Y159" s="804">
        <v>2.4460133501206647</v>
      </c>
      <c r="AA159" s="687">
        <v>86031</v>
      </c>
      <c r="AB159" s="686"/>
      <c r="AC159" s="686">
        <v>376439.96</v>
      </c>
      <c r="AD159" s="686">
        <v>14457.050000000001</v>
      </c>
      <c r="AE159" s="686">
        <v>27749.86</v>
      </c>
      <c r="AF159" s="686">
        <v>103994.7</v>
      </c>
      <c r="AG159" s="686">
        <v>133110.39000000001</v>
      </c>
      <c r="AH159" s="686">
        <v>165939.33000000002</v>
      </c>
      <c r="AI159" s="686">
        <v>71295.92</v>
      </c>
      <c r="AJ159" s="686">
        <v>79936.100000000006</v>
      </c>
      <c r="AK159" s="686">
        <v>49779.31</v>
      </c>
      <c r="AL159" s="686">
        <v>73840.56</v>
      </c>
      <c r="AM159" s="686">
        <v>71136.070000000007</v>
      </c>
      <c r="AN159" s="686">
        <v>122718.14</v>
      </c>
      <c r="AO159" s="686"/>
      <c r="AP159" s="686">
        <v>2956748.73</v>
      </c>
      <c r="AQ159" s="686">
        <v>184745.69</v>
      </c>
      <c r="AR159" s="686">
        <v>171586</v>
      </c>
      <c r="AS159" s="686">
        <v>195018.63</v>
      </c>
      <c r="AT159" s="686">
        <v>131393.69</v>
      </c>
      <c r="AU159" s="686">
        <v>115041.68000000001</v>
      </c>
      <c r="AV159" s="686">
        <v>165760.06</v>
      </c>
      <c r="AW159" s="686">
        <v>79512.820000000007</v>
      </c>
      <c r="AX159" s="686">
        <v>-73023.53</v>
      </c>
      <c r="AY159" s="686">
        <v>0</v>
      </c>
      <c r="AZ159" s="686">
        <v>0</v>
      </c>
      <c r="BA159" s="686">
        <v>0</v>
      </c>
    </row>
    <row r="160" spans="1:53" outlineLevel="2">
      <c r="A160" s="799" t="s">
        <v>769</v>
      </c>
      <c r="B160" s="800" t="s">
        <v>770</v>
      </c>
      <c r="C160" s="801" t="s">
        <v>771</v>
      </c>
      <c r="D160" s="802"/>
      <c r="E160" s="803"/>
      <c r="F160" s="686">
        <v>176273.08000000002</v>
      </c>
      <c r="G160" s="686">
        <v>403971.15</v>
      </c>
      <c r="H160" s="818">
        <v>-227698.07</v>
      </c>
      <c r="I160" s="804">
        <v>-0.56364933485967994</v>
      </c>
      <c r="K160" s="686">
        <v>2936441.91</v>
      </c>
      <c r="L160" s="686">
        <v>4546457.87</v>
      </c>
      <c r="M160" s="818">
        <v>-1610015.96</v>
      </c>
      <c r="N160" s="804">
        <v>-0.3541253446169072</v>
      </c>
      <c r="Q160" s="686">
        <v>189517.1</v>
      </c>
      <c r="R160" s="686">
        <v>2885598.08</v>
      </c>
      <c r="S160" s="818">
        <v>-2696080.98</v>
      </c>
      <c r="T160" s="804">
        <v>-0.93432311266300816</v>
      </c>
      <c r="V160" s="686">
        <v>5333727.4000000004</v>
      </c>
      <c r="W160" s="686">
        <v>6981772.9700000007</v>
      </c>
      <c r="X160" s="818">
        <v>-1648045.5700000003</v>
      </c>
      <c r="Y160" s="804">
        <v>-0.23604972219542111</v>
      </c>
      <c r="AA160" s="687">
        <v>441828.95</v>
      </c>
      <c r="AB160" s="686"/>
      <c r="AC160" s="686">
        <v>180862.84</v>
      </c>
      <c r="AD160" s="686">
        <v>268807.24</v>
      </c>
      <c r="AE160" s="686">
        <v>407981.07</v>
      </c>
      <c r="AF160" s="686">
        <v>481032.21</v>
      </c>
      <c r="AG160" s="686">
        <v>322176.43</v>
      </c>
      <c r="AH160" s="686">
        <v>814272.95000000007</v>
      </c>
      <c r="AI160" s="686">
        <v>1667353.98</v>
      </c>
      <c r="AJ160" s="686">
        <v>403971.15</v>
      </c>
      <c r="AK160" s="686">
        <v>383976.19</v>
      </c>
      <c r="AL160" s="686">
        <v>853123.14</v>
      </c>
      <c r="AM160" s="686">
        <v>322603.07</v>
      </c>
      <c r="AN160" s="686">
        <v>837583.09</v>
      </c>
      <c r="AO160" s="686"/>
      <c r="AP160" s="686">
        <v>1254434.8700000001</v>
      </c>
      <c r="AQ160" s="686">
        <v>539257.41</v>
      </c>
      <c r="AR160" s="686">
        <v>671542.15</v>
      </c>
      <c r="AS160" s="686">
        <v>638168.13</v>
      </c>
      <c r="AT160" s="686">
        <v>-356477.75</v>
      </c>
      <c r="AU160" s="686">
        <v>652934.32000000007</v>
      </c>
      <c r="AV160" s="686">
        <v>-639690.30000000005</v>
      </c>
      <c r="AW160" s="686">
        <v>176273.08000000002</v>
      </c>
      <c r="AX160" s="686">
        <v>-176787.37</v>
      </c>
      <c r="AY160" s="686">
        <v>0</v>
      </c>
      <c r="AZ160" s="686">
        <v>0</v>
      </c>
      <c r="BA160" s="686">
        <v>0</v>
      </c>
    </row>
    <row r="161" spans="1:53" outlineLevel="2">
      <c r="A161" s="799" t="s">
        <v>772</v>
      </c>
      <c r="B161" s="800" t="s">
        <v>773</v>
      </c>
      <c r="C161" s="801" t="s">
        <v>774</v>
      </c>
      <c r="D161" s="802"/>
      <c r="E161" s="803"/>
      <c r="F161" s="686">
        <v>96096.39</v>
      </c>
      <c r="G161" s="686">
        <v>-379914.83</v>
      </c>
      <c r="H161" s="818">
        <v>476011.22000000003</v>
      </c>
      <c r="I161" s="804">
        <v>1.2529419291160602</v>
      </c>
      <c r="K161" s="686">
        <v>-6253075.7800000003</v>
      </c>
      <c r="L161" s="686">
        <v>-4888442.32</v>
      </c>
      <c r="M161" s="818">
        <v>-1364633.46</v>
      </c>
      <c r="N161" s="804">
        <v>-0.27915507040287629</v>
      </c>
      <c r="Q161" s="686">
        <v>-210460.66</v>
      </c>
      <c r="R161" s="686">
        <v>-1473833.59</v>
      </c>
      <c r="S161" s="818">
        <v>1263372.9300000002</v>
      </c>
      <c r="T161" s="804">
        <v>0.85720188396574681</v>
      </c>
      <c r="V161" s="686">
        <v>-8919759.7800000012</v>
      </c>
      <c r="W161" s="686">
        <v>-5576640.7600000007</v>
      </c>
      <c r="X161" s="818">
        <v>-3343119.0200000005</v>
      </c>
      <c r="Y161" s="804">
        <v>-0.59948617167156382</v>
      </c>
      <c r="AA161" s="687">
        <v>-249040.19</v>
      </c>
      <c r="AB161" s="686"/>
      <c r="AC161" s="686">
        <v>-982881.57000000007</v>
      </c>
      <c r="AD161" s="686">
        <v>-196844.43</v>
      </c>
      <c r="AE161" s="686">
        <v>-664425.31000000006</v>
      </c>
      <c r="AF161" s="686">
        <v>-509625.93</v>
      </c>
      <c r="AG161" s="686">
        <v>-1060831.49</v>
      </c>
      <c r="AH161" s="686">
        <v>-356099.49</v>
      </c>
      <c r="AI161" s="686">
        <v>-737819.27</v>
      </c>
      <c r="AJ161" s="686">
        <v>-379914.83</v>
      </c>
      <c r="AK161" s="686">
        <v>-471510.29000000004</v>
      </c>
      <c r="AL161" s="686">
        <v>-1162769.67</v>
      </c>
      <c r="AM161" s="686">
        <v>-468053.3</v>
      </c>
      <c r="AN161" s="686">
        <v>-564350.74</v>
      </c>
      <c r="AO161" s="686"/>
      <c r="AP161" s="686">
        <v>-4080094.46</v>
      </c>
      <c r="AQ161" s="686">
        <v>-461599.88</v>
      </c>
      <c r="AR161" s="686">
        <v>-236460.55000000002</v>
      </c>
      <c r="AS161" s="686">
        <v>-617167.97</v>
      </c>
      <c r="AT161" s="686">
        <v>-647292.26</v>
      </c>
      <c r="AU161" s="686">
        <v>-77097.56</v>
      </c>
      <c r="AV161" s="686">
        <v>-229459.49</v>
      </c>
      <c r="AW161" s="686">
        <v>96096.39</v>
      </c>
      <c r="AX161" s="686">
        <v>-120168.27</v>
      </c>
      <c r="AY161" s="686">
        <v>0</v>
      </c>
      <c r="AZ161" s="686">
        <v>0</v>
      </c>
      <c r="BA161" s="686">
        <v>0</v>
      </c>
    </row>
    <row r="162" spans="1:53" outlineLevel="2">
      <c r="A162" s="799" t="s">
        <v>775</v>
      </c>
      <c r="B162" s="800" t="s">
        <v>776</v>
      </c>
      <c r="C162" s="801" t="s">
        <v>777</v>
      </c>
      <c r="D162" s="802"/>
      <c r="E162" s="803"/>
      <c r="F162" s="686">
        <v>-9779.7900000000009</v>
      </c>
      <c r="G162" s="686">
        <v>-13543.07</v>
      </c>
      <c r="H162" s="818">
        <v>3763.2799999999988</v>
      </c>
      <c r="I162" s="804">
        <v>0.27787495745056318</v>
      </c>
      <c r="K162" s="686">
        <v>-59636.32</v>
      </c>
      <c r="L162" s="686">
        <v>-49612.11</v>
      </c>
      <c r="M162" s="818">
        <v>-10024.209999999999</v>
      </c>
      <c r="N162" s="804">
        <v>-0.20205167649592004</v>
      </c>
      <c r="Q162" s="686">
        <v>-22865.58</v>
      </c>
      <c r="R162" s="686">
        <v>-21635.010000000002</v>
      </c>
      <c r="S162" s="818">
        <v>-1230.5699999999997</v>
      </c>
      <c r="T162" s="804">
        <v>-5.6878642533560168E-2</v>
      </c>
      <c r="V162" s="686">
        <v>-74298.53</v>
      </c>
      <c r="W162" s="686">
        <v>-52495.770000000004</v>
      </c>
      <c r="X162" s="818">
        <v>-21802.759999999995</v>
      </c>
      <c r="Y162" s="804">
        <v>-0.41532412992513479</v>
      </c>
      <c r="AA162" s="687">
        <v>11679.2</v>
      </c>
      <c r="AB162" s="686"/>
      <c r="AC162" s="686">
        <v>-12245.48</v>
      </c>
      <c r="AD162" s="686">
        <v>-43.87</v>
      </c>
      <c r="AE162" s="686">
        <v>1.53</v>
      </c>
      <c r="AF162" s="686">
        <v>-204.5</v>
      </c>
      <c r="AG162" s="686">
        <v>-15484.78</v>
      </c>
      <c r="AH162" s="686">
        <v>-8086.54</v>
      </c>
      <c r="AI162" s="686">
        <v>-5.4</v>
      </c>
      <c r="AJ162" s="686">
        <v>-13543.07</v>
      </c>
      <c r="AK162" s="686">
        <v>-6653.5</v>
      </c>
      <c r="AL162" s="686">
        <v>-5.95</v>
      </c>
      <c r="AM162" s="686">
        <v>-3826.88</v>
      </c>
      <c r="AN162" s="686">
        <v>-4175.88</v>
      </c>
      <c r="AO162" s="686"/>
      <c r="AP162" s="686">
        <v>-11216.43</v>
      </c>
      <c r="AQ162" s="686">
        <v>-2505.7600000000002</v>
      </c>
      <c r="AR162" s="686">
        <v>-2365.08</v>
      </c>
      <c r="AS162" s="686">
        <v>-2498.5300000000002</v>
      </c>
      <c r="AT162" s="686">
        <v>-18184.939999999999</v>
      </c>
      <c r="AU162" s="686">
        <v>-356.27</v>
      </c>
      <c r="AV162" s="686">
        <v>-12729.52</v>
      </c>
      <c r="AW162" s="686">
        <v>-9779.7900000000009</v>
      </c>
      <c r="AX162" s="686">
        <v>6600.59</v>
      </c>
      <c r="AY162" s="686">
        <v>0</v>
      </c>
      <c r="AZ162" s="686">
        <v>0</v>
      </c>
      <c r="BA162" s="686">
        <v>0</v>
      </c>
    </row>
    <row r="163" spans="1:53" outlineLevel="2">
      <c r="A163" s="799" t="s">
        <v>3792</v>
      </c>
      <c r="B163" s="800" t="s">
        <v>3793</v>
      </c>
      <c r="C163" s="801" t="s">
        <v>3794</v>
      </c>
      <c r="D163" s="802"/>
      <c r="E163" s="803"/>
      <c r="F163" s="686">
        <v>0</v>
      </c>
      <c r="G163" s="686">
        <v>0</v>
      </c>
      <c r="H163" s="818">
        <v>0</v>
      </c>
      <c r="I163" s="804">
        <v>0</v>
      </c>
      <c r="K163" s="686">
        <v>-285.27</v>
      </c>
      <c r="L163" s="686">
        <v>0</v>
      </c>
      <c r="M163" s="818">
        <v>-285.27</v>
      </c>
      <c r="N163" s="804" t="s">
        <v>3376</v>
      </c>
      <c r="Q163" s="686">
        <v>-285.27</v>
      </c>
      <c r="R163" s="686">
        <v>0</v>
      </c>
      <c r="S163" s="818">
        <v>-285.27</v>
      </c>
      <c r="T163" s="804" t="s">
        <v>3376</v>
      </c>
      <c r="V163" s="686">
        <v>-285.27</v>
      </c>
      <c r="W163" s="686">
        <v>0</v>
      </c>
      <c r="X163" s="818">
        <v>-285.27</v>
      </c>
      <c r="Y163" s="804" t="s">
        <v>3376</v>
      </c>
      <c r="AA163" s="687">
        <v>0</v>
      </c>
      <c r="AB163" s="686"/>
      <c r="AC163" s="686">
        <v>0</v>
      </c>
      <c r="AD163" s="686">
        <v>0</v>
      </c>
      <c r="AE163" s="686">
        <v>0</v>
      </c>
      <c r="AF163" s="686">
        <v>0</v>
      </c>
      <c r="AG163" s="686">
        <v>0</v>
      </c>
      <c r="AH163" s="686">
        <v>0</v>
      </c>
      <c r="AI163" s="686">
        <v>0</v>
      </c>
      <c r="AJ163" s="686">
        <v>0</v>
      </c>
      <c r="AK163" s="686">
        <v>0</v>
      </c>
      <c r="AL163" s="686">
        <v>0</v>
      </c>
      <c r="AM163" s="686">
        <v>0</v>
      </c>
      <c r="AN163" s="686">
        <v>0</v>
      </c>
      <c r="AO163" s="686"/>
      <c r="AP163" s="686">
        <v>0</v>
      </c>
      <c r="AQ163" s="686">
        <v>0</v>
      </c>
      <c r="AR163" s="686">
        <v>0</v>
      </c>
      <c r="AS163" s="686">
        <v>0</v>
      </c>
      <c r="AT163" s="686">
        <v>0</v>
      </c>
      <c r="AU163" s="686">
        <v>0</v>
      </c>
      <c r="AV163" s="686">
        <v>-285.27</v>
      </c>
      <c r="AW163" s="686">
        <v>0</v>
      </c>
      <c r="AX163" s="686">
        <v>0</v>
      </c>
      <c r="AY163" s="686">
        <v>0</v>
      </c>
      <c r="AZ163" s="686">
        <v>0</v>
      </c>
      <c r="BA163" s="686">
        <v>0</v>
      </c>
    </row>
    <row r="164" spans="1:53" outlineLevel="2">
      <c r="A164" s="799" t="s">
        <v>778</v>
      </c>
      <c r="B164" s="800" t="s">
        <v>779</v>
      </c>
      <c r="C164" s="801" t="s">
        <v>780</v>
      </c>
      <c r="D164" s="802"/>
      <c r="E164" s="803"/>
      <c r="F164" s="686">
        <v>0</v>
      </c>
      <c r="G164" s="686">
        <v>0</v>
      </c>
      <c r="H164" s="818">
        <v>0</v>
      </c>
      <c r="I164" s="804">
        <v>0</v>
      </c>
      <c r="K164" s="686">
        <v>0</v>
      </c>
      <c r="L164" s="686">
        <v>152679.92000000001</v>
      </c>
      <c r="M164" s="818">
        <v>-152679.92000000001</v>
      </c>
      <c r="N164" s="804" t="s">
        <v>3376</v>
      </c>
      <c r="Q164" s="686">
        <v>0</v>
      </c>
      <c r="R164" s="686">
        <v>0</v>
      </c>
      <c r="S164" s="818">
        <v>0</v>
      </c>
      <c r="T164" s="804">
        <v>0</v>
      </c>
      <c r="V164" s="686">
        <v>0</v>
      </c>
      <c r="W164" s="686">
        <v>3094705.26</v>
      </c>
      <c r="X164" s="818">
        <v>-3094705.26</v>
      </c>
      <c r="Y164" s="804" t="s">
        <v>3376</v>
      </c>
      <c r="AA164" s="687">
        <v>741125.62</v>
      </c>
      <c r="AB164" s="686"/>
      <c r="AC164" s="686">
        <v>162567.01</v>
      </c>
      <c r="AD164" s="686">
        <v>738834.34</v>
      </c>
      <c r="AE164" s="686">
        <v>-748721.43</v>
      </c>
      <c r="AF164" s="686">
        <v>0</v>
      </c>
      <c r="AG164" s="686">
        <v>0</v>
      </c>
      <c r="AH164" s="686">
        <v>0</v>
      </c>
      <c r="AI164" s="686">
        <v>0</v>
      </c>
      <c r="AJ164" s="686">
        <v>0</v>
      </c>
      <c r="AK164" s="686">
        <v>0</v>
      </c>
      <c r="AL164" s="686">
        <v>0</v>
      </c>
      <c r="AM164" s="686">
        <v>0</v>
      </c>
      <c r="AN164" s="686">
        <v>0</v>
      </c>
      <c r="AO164" s="686"/>
      <c r="AP164" s="686">
        <v>0</v>
      </c>
      <c r="AQ164" s="686">
        <v>0</v>
      </c>
      <c r="AR164" s="686">
        <v>0</v>
      </c>
      <c r="AS164" s="686">
        <v>0</v>
      </c>
      <c r="AT164" s="686">
        <v>0</v>
      </c>
      <c r="AU164" s="686">
        <v>0</v>
      </c>
      <c r="AV164" s="686">
        <v>0</v>
      </c>
      <c r="AW164" s="686">
        <v>0</v>
      </c>
      <c r="AX164" s="686">
        <v>0</v>
      </c>
      <c r="AY164" s="686">
        <v>0</v>
      </c>
      <c r="AZ164" s="686">
        <v>0</v>
      </c>
      <c r="BA164" s="686">
        <v>0</v>
      </c>
    </row>
    <row r="165" spans="1:53" outlineLevel="2">
      <c r="A165" s="799" t="s">
        <v>781</v>
      </c>
      <c r="B165" s="800" t="s">
        <v>782</v>
      </c>
      <c r="C165" s="801" t="s">
        <v>783</v>
      </c>
      <c r="D165" s="802"/>
      <c r="E165" s="803"/>
      <c r="F165" s="686">
        <v>794704.73</v>
      </c>
      <c r="G165" s="686">
        <v>495765.16000000003</v>
      </c>
      <c r="H165" s="818">
        <v>298939.56999999995</v>
      </c>
      <c r="I165" s="804">
        <v>0.60298624050145022</v>
      </c>
      <c r="K165" s="686">
        <v>5425605.7000000002</v>
      </c>
      <c r="L165" s="686">
        <v>3948228.54</v>
      </c>
      <c r="M165" s="818">
        <v>1477377.1600000001</v>
      </c>
      <c r="N165" s="804">
        <v>0.37418734630797235</v>
      </c>
      <c r="Q165" s="686">
        <v>2449589.42</v>
      </c>
      <c r="R165" s="686">
        <v>1698450.07</v>
      </c>
      <c r="S165" s="818">
        <v>751139.34999999986</v>
      </c>
      <c r="T165" s="804">
        <v>0.442249886097623</v>
      </c>
      <c r="V165" s="686">
        <v>7128818.8100000005</v>
      </c>
      <c r="W165" s="686">
        <v>5618206.5</v>
      </c>
      <c r="X165" s="818">
        <v>1510612.3100000005</v>
      </c>
      <c r="Y165" s="804">
        <v>0.26887803251802878</v>
      </c>
      <c r="AA165" s="687">
        <v>390342.23</v>
      </c>
      <c r="AB165" s="686"/>
      <c r="AC165" s="686">
        <v>1086234.28</v>
      </c>
      <c r="AD165" s="686">
        <v>337365.55</v>
      </c>
      <c r="AE165" s="686">
        <v>311775.13</v>
      </c>
      <c r="AF165" s="686">
        <v>253246.82</v>
      </c>
      <c r="AG165" s="686">
        <v>261156.69</v>
      </c>
      <c r="AH165" s="686">
        <v>514991.33</v>
      </c>
      <c r="AI165" s="686">
        <v>687693.58</v>
      </c>
      <c r="AJ165" s="686">
        <v>495765.16000000003</v>
      </c>
      <c r="AK165" s="686">
        <v>267426.59000000003</v>
      </c>
      <c r="AL165" s="686">
        <v>399474.89</v>
      </c>
      <c r="AM165" s="686">
        <v>446469.41000000003</v>
      </c>
      <c r="AN165" s="686">
        <v>589842.22</v>
      </c>
      <c r="AO165" s="686"/>
      <c r="AP165" s="686">
        <v>1575293.8399999999</v>
      </c>
      <c r="AQ165" s="686">
        <v>603005.29</v>
      </c>
      <c r="AR165" s="686">
        <v>166161.61000000002</v>
      </c>
      <c r="AS165" s="686">
        <v>428411.60000000003</v>
      </c>
      <c r="AT165" s="686">
        <v>203143.94</v>
      </c>
      <c r="AU165" s="686">
        <v>547423.21</v>
      </c>
      <c r="AV165" s="686">
        <v>1107461.48</v>
      </c>
      <c r="AW165" s="686">
        <v>794704.73</v>
      </c>
      <c r="AX165" s="686">
        <v>-799749.76</v>
      </c>
      <c r="AY165" s="686">
        <v>0</v>
      </c>
      <c r="AZ165" s="686">
        <v>0</v>
      </c>
      <c r="BA165" s="686">
        <v>0</v>
      </c>
    </row>
    <row r="166" spans="1:53" outlineLevel="2">
      <c r="A166" s="799" t="s">
        <v>784</v>
      </c>
      <c r="B166" s="800" t="s">
        <v>785</v>
      </c>
      <c r="C166" s="801" t="s">
        <v>786</v>
      </c>
      <c r="D166" s="802"/>
      <c r="E166" s="803"/>
      <c r="F166" s="686">
        <v>-239304.5</v>
      </c>
      <c r="G166" s="686">
        <v>-252490.44</v>
      </c>
      <c r="H166" s="818">
        <v>13185.940000000002</v>
      </c>
      <c r="I166" s="804">
        <v>5.2223521809380197E-2</v>
      </c>
      <c r="K166" s="686">
        <v>-2554302.4500000002</v>
      </c>
      <c r="L166" s="686">
        <v>-1616654.88</v>
      </c>
      <c r="M166" s="818">
        <v>-937647.5700000003</v>
      </c>
      <c r="N166" s="804">
        <v>-0.57999241619213149</v>
      </c>
      <c r="Q166" s="686">
        <v>-944339.74</v>
      </c>
      <c r="R166" s="686">
        <v>-756230.9</v>
      </c>
      <c r="S166" s="818">
        <v>-188108.83999999997</v>
      </c>
      <c r="T166" s="804">
        <v>-0.24874524434270004</v>
      </c>
      <c r="V166" s="686">
        <v>-3272222.33</v>
      </c>
      <c r="W166" s="686">
        <v>-2270707.9699999997</v>
      </c>
      <c r="X166" s="818">
        <v>-1001514.3600000003</v>
      </c>
      <c r="Y166" s="804">
        <v>-0.44105819560760184</v>
      </c>
      <c r="AA166" s="687">
        <v>-178377.94</v>
      </c>
      <c r="AB166" s="686"/>
      <c r="AC166" s="686">
        <v>-348522.83</v>
      </c>
      <c r="AD166" s="686">
        <v>-119399.23</v>
      </c>
      <c r="AE166" s="686">
        <v>-99483</v>
      </c>
      <c r="AF166" s="686">
        <v>-103147.88</v>
      </c>
      <c r="AG166" s="686">
        <v>-189871.04</v>
      </c>
      <c r="AH166" s="686">
        <v>-184463.02</v>
      </c>
      <c r="AI166" s="686">
        <v>-319277.44</v>
      </c>
      <c r="AJ166" s="686">
        <v>-252490.44</v>
      </c>
      <c r="AK166" s="686">
        <v>-133839.98000000001</v>
      </c>
      <c r="AL166" s="686">
        <v>-174055.51</v>
      </c>
      <c r="AM166" s="686">
        <v>-115998.35</v>
      </c>
      <c r="AN166" s="686">
        <v>-294026.03999999998</v>
      </c>
      <c r="AO166" s="686"/>
      <c r="AP166" s="686">
        <v>-720312.77</v>
      </c>
      <c r="AQ166" s="686">
        <v>-267904.83</v>
      </c>
      <c r="AR166" s="686">
        <v>-230131.31</v>
      </c>
      <c r="AS166" s="686">
        <v>-212977.36000000002</v>
      </c>
      <c r="AT166" s="686">
        <v>-178636.44</v>
      </c>
      <c r="AU166" s="686">
        <v>-279161.09000000003</v>
      </c>
      <c r="AV166" s="686">
        <v>-425874.15</v>
      </c>
      <c r="AW166" s="686">
        <v>-239304.5</v>
      </c>
      <c r="AX166" s="686">
        <v>226889.7</v>
      </c>
      <c r="AY166" s="686">
        <v>0</v>
      </c>
      <c r="AZ166" s="686">
        <v>0</v>
      </c>
      <c r="BA166" s="686">
        <v>0</v>
      </c>
    </row>
    <row r="167" spans="1:53" outlineLevel="2">
      <c r="A167" s="799" t="s">
        <v>787</v>
      </c>
      <c r="B167" s="800" t="s">
        <v>788</v>
      </c>
      <c r="C167" s="801" t="s">
        <v>789</v>
      </c>
      <c r="D167" s="802"/>
      <c r="E167" s="803"/>
      <c r="F167" s="686">
        <v>0</v>
      </c>
      <c r="G167" s="686">
        <v>-395.26</v>
      </c>
      <c r="H167" s="818">
        <v>395.26</v>
      </c>
      <c r="I167" s="804" t="s">
        <v>3376</v>
      </c>
      <c r="K167" s="686">
        <v>-2256.9500000000003</v>
      </c>
      <c r="L167" s="686">
        <v>-2848.35</v>
      </c>
      <c r="M167" s="818">
        <v>591.39999999999964</v>
      </c>
      <c r="N167" s="804">
        <v>0.20762897818034989</v>
      </c>
      <c r="Q167" s="686">
        <v>-288.03000000000003</v>
      </c>
      <c r="R167" s="686">
        <v>-377.41</v>
      </c>
      <c r="S167" s="818">
        <v>89.38</v>
      </c>
      <c r="T167" s="804">
        <v>0.2368246734320765</v>
      </c>
      <c r="V167" s="686">
        <v>-2326.38</v>
      </c>
      <c r="W167" s="686">
        <v>-3531.09</v>
      </c>
      <c r="X167" s="818">
        <v>1204.71</v>
      </c>
      <c r="Y167" s="804">
        <v>0.34117227258438609</v>
      </c>
      <c r="AA167" s="687">
        <v>-96.460000000000008</v>
      </c>
      <c r="AB167" s="686"/>
      <c r="AC167" s="686">
        <v>0</v>
      </c>
      <c r="AD167" s="686">
        <v>-8.8000000000000007</v>
      </c>
      <c r="AE167" s="686">
        <v>-1514.08</v>
      </c>
      <c r="AF167" s="686">
        <v>-428.93</v>
      </c>
      <c r="AG167" s="686">
        <v>-519.13</v>
      </c>
      <c r="AH167" s="686">
        <v>75.58</v>
      </c>
      <c r="AI167" s="686">
        <v>-57.730000000000004</v>
      </c>
      <c r="AJ167" s="686">
        <v>-395.26</v>
      </c>
      <c r="AK167" s="686">
        <v>-29.86</v>
      </c>
      <c r="AL167" s="686">
        <v>-5.0600000000000005</v>
      </c>
      <c r="AM167" s="686">
        <v>-21.7</v>
      </c>
      <c r="AN167" s="686">
        <v>-12.81</v>
      </c>
      <c r="AO167" s="686"/>
      <c r="AP167" s="686">
        <v>-934.65</v>
      </c>
      <c r="AQ167" s="686">
        <v>-419.65000000000003</v>
      </c>
      <c r="AR167" s="686">
        <v>-242.85</v>
      </c>
      <c r="AS167" s="686">
        <v>-371.77</v>
      </c>
      <c r="AT167" s="686">
        <v>0</v>
      </c>
      <c r="AU167" s="686">
        <v>-288.03000000000003</v>
      </c>
      <c r="AV167" s="686">
        <v>0</v>
      </c>
      <c r="AW167" s="686">
        <v>0</v>
      </c>
      <c r="AX167" s="686">
        <v>0</v>
      </c>
      <c r="AY167" s="686">
        <v>0</v>
      </c>
      <c r="AZ167" s="686">
        <v>0</v>
      </c>
      <c r="BA167" s="686">
        <v>0</v>
      </c>
    </row>
    <row r="168" spans="1:53" outlineLevel="2">
      <c r="A168" s="799" t="s">
        <v>790</v>
      </c>
      <c r="B168" s="800" t="s">
        <v>791</v>
      </c>
      <c r="C168" s="801" t="s">
        <v>792</v>
      </c>
      <c r="D168" s="802"/>
      <c r="E168" s="803"/>
      <c r="F168" s="686">
        <v>3313.8</v>
      </c>
      <c r="G168" s="686">
        <v>6203.04</v>
      </c>
      <c r="H168" s="818">
        <v>-2889.24</v>
      </c>
      <c r="I168" s="804">
        <v>-0.46577807010756012</v>
      </c>
      <c r="K168" s="686">
        <v>32633.68</v>
      </c>
      <c r="L168" s="686">
        <v>42874.559999999998</v>
      </c>
      <c r="M168" s="818">
        <v>-10240.879999999997</v>
      </c>
      <c r="N168" s="804">
        <v>-0.23885679526507089</v>
      </c>
      <c r="Q168" s="686">
        <v>12655.16</v>
      </c>
      <c r="R168" s="686">
        <v>16281.87</v>
      </c>
      <c r="S168" s="818">
        <v>-3626.7100000000009</v>
      </c>
      <c r="T168" s="804">
        <v>-0.22274529891222572</v>
      </c>
      <c r="V168" s="686">
        <v>59634.39</v>
      </c>
      <c r="W168" s="686">
        <v>69752.539999999994</v>
      </c>
      <c r="X168" s="818">
        <v>-10118.149999999994</v>
      </c>
      <c r="Y168" s="804">
        <v>-0.14505780004570437</v>
      </c>
      <c r="AA168" s="687">
        <v>4177.21</v>
      </c>
      <c r="AB168" s="686"/>
      <c r="AC168" s="686">
        <v>5548.93</v>
      </c>
      <c r="AD168" s="686">
        <v>5216.7700000000004</v>
      </c>
      <c r="AE168" s="686">
        <v>5759.68</v>
      </c>
      <c r="AF168" s="686">
        <v>5316.04</v>
      </c>
      <c r="AG168" s="686">
        <v>4751.2700000000004</v>
      </c>
      <c r="AH168" s="686">
        <v>4278.08</v>
      </c>
      <c r="AI168" s="686">
        <v>5800.75</v>
      </c>
      <c r="AJ168" s="686">
        <v>6203.04</v>
      </c>
      <c r="AK168" s="686">
        <v>6428.24</v>
      </c>
      <c r="AL168" s="686">
        <v>7474.29</v>
      </c>
      <c r="AM168" s="686">
        <v>6743.02</v>
      </c>
      <c r="AN168" s="686">
        <v>6355.16</v>
      </c>
      <c r="AO168" s="686"/>
      <c r="AP168" s="686">
        <v>5359.34</v>
      </c>
      <c r="AQ168" s="686">
        <v>4293.0600000000004</v>
      </c>
      <c r="AR168" s="686">
        <v>3576.8</v>
      </c>
      <c r="AS168" s="686">
        <v>3967.26</v>
      </c>
      <c r="AT168" s="686">
        <v>2782.06</v>
      </c>
      <c r="AU168" s="686">
        <v>3584.03</v>
      </c>
      <c r="AV168" s="686">
        <v>5757.33</v>
      </c>
      <c r="AW168" s="686">
        <v>3313.8</v>
      </c>
      <c r="AX168" s="686">
        <v>0</v>
      </c>
      <c r="AY168" s="686">
        <v>0</v>
      </c>
      <c r="AZ168" s="686">
        <v>0</v>
      </c>
      <c r="BA168" s="686">
        <v>0</v>
      </c>
    </row>
    <row r="169" spans="1:53" outlineLevel="2">
      <c r="A169" s="799" t="s">
        <v>793</v>
      </c>
      <c r="B169" s="800" t="s">
        <v>794</v>
      </c>
      <c r="C169" s="801" t="s">
        <v>795</v>
      </c>
      <c r="D169" s="802"/>
      <c r="E169" s="803"/>
      <c r="F169" s="686">
        <v>64405.17</v>
      </c>
      <c r="G169" s="686">
        <v>63735.520000000004</v>
      </c>
      <c r="H169" s="818">
        <v>669.64999999999418</v>
      </c>
      <c r="I169" s="804">
        <v>1.0506700188529004E-2</v>
      </c>
      <c r="K169" s="686">
        <v>523692.75</v>
      </c>
      <c r="L169" s="686">
        <v>577415.66</v>
      </c>
      <c r="M169" s="818">
        <v>-53722.910000000033</v>
      </c>
      <c r="N169" s="804">
        <v>-9.3040271890097392E-2</v>
      </c>
      <c r="Q169" s="686">
        <v>208366.61000000002</v>
      </c>
      <c r="R169" s="686">
        <v>257140.07</v>
      </c>
      <c r="S169" s="818">
        <v>-48773.459999999992</v>
      </c>
      <c r="T169" s="804">
        <v>-0.18967662255050327</v>
      </c>
      <c r="V169" s="686">
        <v>744586.64</v>
      </c>
      <c r="W169" s="686">
        <v>805106.72</v>
      </c>
      <c r="X169" s="818">
        <v>-60520.079999999958</v>
      </c>
      <c r="Y169" s="804">
        <v>-7.5170258173972215E-2</v>
      </c>
      <c r="AA169" s="687">
        <v>45218.71</v>
      </c>
      <c r="AB169" s="686"/>
      <c r="AC169" s="686">
        <v>63905.75</v>
      </c>
      <c r="AD169" s="686">
        <v>67993.399999999994</v>
      </c>
      <c r="AE169" s="686">
        <v>59577.440000000002</v>
      </c>
      <c r="AF169" s="686">
        <v>62928.36</v>
      </c>
      <c r="AG169" s="686">
        <v>65870.64</v>
      </c>
      <c r="AH169" s="686">
        <v>137783.09</v>
      </c>
      <c r="AI169" s="686">
        <v>55621.46</v>
      </c>
      <c r="AJ169" s="686">
        <v>63735.520000000004</v>
      </c>
      <c r="AK169" s="686">
        <v>57654.020000000004</v>
      </c>
      <c r="AL169" s="686">
        <v>58441.39</v>
      </c>
      <c r="AM169" s="686">
        <v>53459.020000000004</v>
      </c>
      <c r="AN169" s="686">
        <v>51339.46</v>
      </c>
      <c r="AO169" s="686"/>
      <c r="AP169" s="686">
        <v>65627.83</v>
      </c>
      <c r="AQ169" s="686">
        <v>64770.11</v>
      </c>
      <c r="AR169" s="686">
        <v>62054.19</v>
      </c>
      <c r="AS169" s="686">
        <v>59972.58</v>
      </c>
      <c r="AT169" s="686">
        <v>62901.43</v>
      </c>
      <c r="AU169" s="686">
        <v>61090.1</v>
      </c>
      <c r="AV169" s="686">
        <v>82871.34</v>
      </c>
      <c r="AW169" s="686">
        <v>64405.17</v>
      </c>
      <c r="AX169" s="686">
        <v>0</v>
      </c>
      <c r="AY169" s="686">
        <v>0</v>
      </c>
      <c r="AZ169" s="686">
        <v>0</v>
      </c>
      <c r="BA169" s="686">
        <v>0</v>
      </c>
    </row>
    <row r="170" spans="1:53" outlineLevel="2">
      <c r="A170" s="799" t="s">
        <v>796</v>
      </c>
      <c r="B170" s="800" t="s">
        <v>797</v>
      </c>
      <c r="C170" s="801" t="s">
        <v>798</v>
      </c>
      <c r="D170" s="802"/>
      <c r="E170" s="803"/>
      <c r="F170" s="686">
        <v>0</v>
      </c>
      <c r="G170" s="686">
        <v>0</v>
      </c>
      <c r="H170" s="818">
        <v>0</v>
      </c>
      <c r="I170" s="804">
        <v>0</v>
      </c>
      <c r="K170" s="686">
        <v>243.15</v>
      </c>
      <c r="L170" s="686">
        <v>245.05</v>
      </c>
      <c r="M170" s="818">
        <v>-1.9000000000000057</v>
      </c>
      <c r="N170" s="804">
        <v>-7.7535196898592352E-3</v>
      </c>
      <c r="Q170" s="686">
        <v>0</v>
      </c>
      <c r="R170" s="686">
        <v>0</v>
      </c>
      <c r="S170" s="818">
        <v>0</v>
      </c>
      <c r="T170" s="804">
        <v>0</v>
      </c>
      <c r="V170" s="686">
        <v>243.15</v>
      </c>
      <c r="W170" s="686">
        <v>245.05</v>
      </c>
      <c r="X170" s="818">
        <v>-1.9000000000000057</v>
      </c>
      <c r="Y170" s="804">
        <v>-7.7535196898592352E-3</v>
      </c>
      <c r="AA170" s="687">
        <v>0</v>
      </c>
      <c r="AB170" s="686"/>
      <c r="AC170" s="686">
        <v>245.05</v>
      </c>
      <c r="AD170" s="686">
        <v>0</v>
      </c>
      <c r="AE170" s="686">
        <v>0</v>
      </c>
      <c r="AF170" s="686">
        <v>0</v>
      </c>
      <c r="AG170" s="686">
        <v>0</v>
      </c>
      <c r="AH170" s="686">
        <v>0</v>
      </c>
      <c r="AI170" s="686">
        <v>0</v>
      </c>
      <c r="AJ170" s="686">
        <v>0</v>
      </c>
      <c r="AK170" s="686">
        <v>0</v>
      </c>
      <c r="AL170" s="686">
        <v>0</v>
      </c>
      <c r="AM170" s="686">
        <v>0</v>
      </c>
      <c r="AN170" s="686">
        <v>0</v>
      </c>
      <c r="AO170" s="686"/>
      <c r="AP170" s="686">
        <v>243.15</v>
      </c>
      <c r="AQ170" s="686">
        <v>0</v>
      </c>
      <c r="AR170" s="686">
        <v>0</v>
      </c>
      <c r="AS170" s="686">
        <v>0</v>
      </c>
      <c r="AT170" s="686">
        <v>0</v>
      </c>
      <c r="AU170" s="686">
        <v>0</v>
      </c>
      <c r="AV170" s="686">
        <v>0</v>
      </c>
      <c r="AW170" s="686">
        <v>0</v>
      </c>
      <c r="AX170" s="686">
        <v>0</v>
      </c>
      <c r="AY170" s="686">
        <v>0</v>
      </c>
      <c r="AZ170" s="686">
        <v>0</v>
      </c>
      <c r="BA170" s="686">
        <v>0</v>
      </c>
    </row>
    <row r="171" spans="1:53" outlineLevel="2">
      <c r="A171" s="799" t="s">
        <v>3354</v>
      </c>
      <c r="B171" s="800" t="s">
        <v>3355</v>
      </c>
      <c r="C171" s="801" t="s">
        <v>3356</v>
      </c>
      <c r="D171" s="802"/>
      <c r="E171" s="803"/>
      <c r="F171" s="686">
        <v>0</v>
      </c>
      <c r="G171" s="686">
        <v>0</v>
      </c>
      <c r="H171" s="818">
        <v>0</v>
      </c>
      <c r="I171" s="804">
        <v>0</v>
      </c>
      <c r="K171" s="686">
        <v>0</v>
      </c>
      <c r="L171" s="686">
        <v>446.40000000000003</v>
      </c>
      <c r="M171" s="818">
        <v>-446.40000000000003</v>
      </c>
      <c r="N171" s="804" t="s">
        <v>3376</v>
      </c>
      <c r="Q171" s="686">
        <v>0</v>
      </c>
      <c r="R171" s="686">
        <v>0</v>
      </c>
      <c r="S171" s="818">
        <v>0</v>
      </c>
      <c r="T171" s="804">
        <v>0</v>
      </c>
      <c r="V171" s="686">
        <v>0</v>
      </c>
      <c r="W171" s="686">
        <v>446.40000000000003</v>
      </c>
      <c r="X171" s="818">
        <v>-446.40000000000003</v>
      </c>
      <c r="Y171" s="804" t="s">
        <v>3376</v>
      </c>
      <c r="AA171" s="687">
        <v>0</v>
      </c>
      <c r="AB171" s="686"/>
      <c r="AC171" s="686">
        <v>0</v>
      </c>
      <c r="AD171" s="686">
        <v>0</v>
      </c>
      <c r="AE171" s="686">
        <v>0</v>
      </c>
      <c r="AF171" s="686">
        <v>0</v>
      </c>
      <c r="AG171" s="686">
        <v>446.40000000000003</v>
      </c>
      <c r="AH171" s="686">
        <v>0</v>
      </c>
      <c r="AI171" s="686">
        <v>0</v>
      </c>
      <c r="AJ171" s="686">
        <v>0</v>
      </c>
      <c r="AK171" s="686">
        <v>0</v>
      </c>
      <c r="AL171" s="686">
        <v>0</v>
      </c>
      <c r="AM171" s="686">
        <v>0</v>
      </c>
      <c r="AN171" s="686">
        <v>0</v>
      </c>
      <c r="AO171" s="686"/>
      <c r="AP171" s="686">
        <v>0</v>
      </c>
      <c r="AQ171" s="686">
        <v>0</v>
      </c>
      <c r="AR171" s="686">
        <v>0</v>
      </c>
      <c r="AS171" s="686">
        <v>0</v>
      </c>
      <c r="AT171" s="686">
        <v>0</v>
      </c>
      <c r="AU171" s="686">
        <v>0</v>
      </c>
      <c r="AV171" s="686">
        <v>0</v>
      </c>
      <c r="AW171" s="686">
        <v>0</v>
      </c>
      <c r="AX171" s="686">
        <v>0</v>
      </c>
      <c r="AY171" s="686">
        <v>0</v>
      </c>
      <c r="AZ171" s="686">
        <v>0</v>
      </c>
      <c r="BA171" s="686">
        <v>0</v>
      </c>
    </row>
    <row r="172" spans="1:53" outlineLevel="2">
      <c r="A172" s="799" t="s">
        <v>3209</v>
      </c>
      <c r="B172" s="800" t="s">
        <v>3210</v>
      </c>
      <c r="C172" s="801" t="s">
        <v>3211</v>
      </c>
      <c r="D172" s="802"/>
      <c r="E172" s="803"/>
      <c r="F172" s="686">
        <v>0</v>
      </c>
      <c r="G172" s="686">
        <v>0</v>
      </c>
      <c r="H172" s="818">
        <v>0</v>
      </c>
      <c r="I172" s="804">
        <v>0</v>
      </c>
      <c r="K172" s="686">
        <v>0</v>
      </c>
      <c r="L172" s="686">
        <v>5.79</v>
      </c>
      <c r="M172" s="818">
        <v>-5.79</v>
      </c>
      <c r="N172" s="804" t="s">
        <v>3376</v>
      </c>
      <c r="Q172" s="686">
        <v>0</v>
      </c>
      <c r="R172" s="686">
        <v>5.68</v>
      </c>
      <c r="S172" s="818">
        <v>-5.68</v>
      </c>
      <c r="T172" s="804" t="s">
        <v>3376</v>
      </c>
      <c r="V172" s="686">
        <v>0</v>
      </c>
      <c r="W172" s="686">
        <v>5.94</v>
      </c>
      <c r="X172" s="818">
        <v>-5.94</v>
      </c>
      <c r="Y172" s="804" t="s">
        <v>3376</v>
      </c>
      <c r="AA172" s="687">
        <v>0.15</v>
      </c>
      <c r="AB172" s="686"/>
      <c r="AC172" s="686">
        <v>0</v>
      </c>
      <c r="AD172" s="686">
        <v>0</v>
      </c>
      <c r="AE172" s="686">
        <v>0</v>
      </c>
      <c r="AF172" s="686">
        <v>0</v>
      </c>
      <c r="AG172" s="686">
        <v>0.11</v>
      </c>
      <c r="AH172" s="686">
        <v>5.68</v>
      </c>
      <c r="AI172" s="686">
        <v>0</v>
      </c>
      <c r="AJ172" s="686">
        <v>0</v>
      </c>
      <c r="AK172" s="686">
        <v>0</v>
      </c>
      <c r="AL172" s="686">
        <v>0</v>
      </c>
      <c r="AM172" s="686">
        <v>0</v>
      </c>
      <c r="AN172" s="686">
        <v>0</v>
      </c>
      <c r="AO172" s="686"/>
      <c r="AP172" s="686">
        <v>0</v>
      </c>
      <c r="AQ172" s="686">
        <v>0</v>
      </c>
      <c r="AR172" s="686">
        <v>0</v>
      </c>
      <c r="AS172" s="686">
        <v>0</v>
      </c>
      <c r="AT172" s="686">
        <v>0</v>
      </c>
      <c r="AU172" s="686">
        <v>0</v>
      </c>
      <c r="AV172" s="686">
        <v>0</v>
      </c>
      <c r="AW172" s="686">
        <v>0</v>
      </c>
      <c r="AX172" s="686">
        <v>0</v>
      </c>
      <c r="AY172" s="686">
        <v>0</v>
      </c>
      <c r="AZ172" s="686">
        <v>0</v>
      </c>
      <c r="BA172" s="686">
        <v>0</v>
      </c>
    </row>
    <row r="173" spans="1:53" outlineLevel="2">
      <c r="A173" s="799" t="s">
        <v>3675</v>
      </c>
      <c r="B173" s="800" t="s">
        <v>3676</v>
      </c>
      <c r="C173" s="801" t="s">
        <v>3677</v>
      </c>
      <c r="D173" s="802"/>
      <c r="E173" s="803"/>
      <c r="F173" s="686">
        <v>0</v>
      </c>
      <c r="G173" s="686">
        <v>0</v>
      </c>
      <c r="H173" s="818">
        <v>0</v>
      </c>
      <c r="I173" s="804">
        <v>0</v>
      </c>
      <c r="K173" s="686">
        <v>0.93</v>
      </c>
      <c r="L173" s="686">
        <v>0</v>
      </c>
      <c r="M173" s="818">
        <v>0.93</v>
      </c>
      <c r="N173" s="804" t="s">
        <v>3376</v>
      </c>
      <c r="Q173" s="686">
        <v>0</v>
      </c>
      <c r="R173" s="686">
        <v>0</v>
      </c>
      <c r="S173" s="818">
        <v>0</v>
      </c>
      <c r="T173" s="804">
        <v>0</v>
      </c>
      <c r="V173" s="686">
        <v>0.93</v>
      </c>
      <c r="W173" s="686">
        <v>0</v>
      </c>
      <c r="X173" s="818">
        <v>0.93</v>
      </c>
      <c r="Y173" s="804" t="s">
        <v>3376</v>
      </c>
      <c r="AA173" s="687">
        <v>0</v>
      </c>
      <c r="AB173" s="686"/>
      <c r="AC173" s="686">
        <v>0</v>
      </c>
      <c r="AD173" s="686">
        <v>0</v>
      </c>
      <c r="AE173" s="686">
        <v>0</v>
      </c>
      <c r="AF173" s="686">
        <v>0</v>
      </c>
      <c r="AG173" s="686">
        <v>0</v>
      </c>
      <c r="AH173" s="686">
        <v>0</v>
      </c>
      <c r="AI173" s="686">
        <v>0</v>
      </c>
      <c r="AJ173" s="686">
        <v>0</v>
      </c>
      <c r="AK173" s="686">
        <v>0</v>
      </c>
      <c r="AL173" s="686">
        <v>0</v>
      </c>
      <c r="AM173" s="686">
        <v>0</v>
      </c>
      <c r="AN173" s="686">
        <v>0</v>
      </c>
      <c r="AO173" s="686"/>
      <c r="AP173" s="686">
        <v>0</v>
      </c>
      <c r="AQ173" s="686">
        <v>0</v>
      </c>
      <c r="AR173" s="686">
        <v>0</v>
      </c>
      <c r="AS173" s="686">
        <v>0.93</v>
      </c>
      <c r="AT173" s="686">
        <v>0</v>
      </c>
      <c r="AU173" s="686">
        <v>0</v>
      </c>
      <c r="AV173" s="686">
        <v>0</v>
      </c>
      <c r="AW173" s="686">
        <v>0</v>
      </c>
      <c r="AX173" s="686">
        <v>0</v>
      </c>
      <c r="AY173" s="686">
        <v>0</v>
      </c>
      <c r="AZ173" s="686">
        <v>0</v>
      </c>
      <c r="BA173" s="686">
        <v>0</v>
      </c>
    </row>
    <row r="174" spans="1:53" outlineLevel="1">
      <c r="A174" s="799" t="s">
        <v>799</v>
      </c>
      <c r="B174" s="1014"/>
      <c r="C174" s="890" t="s">
        <v>800</v>
      </c>
      <c r="D174" s="1022"/>
      <c r="E174" s="1022"/>
      <c r="F174" s="992">
        <v>6195930.2000000002</v>
      </c>
      <c r="G174" s="992">
        <v>7023463.9699999988</v>
      </c>
      <c r="H174" s="887">
        <v>-827533.76999999862</v>
      </c>
      <c r="I174" s="680">
        <v>-0.11782416390754244</v>
      </c>
      <c r="J174" s="1024"/>
      <c r="K174" s="992">
        <v>99042946.070000038</v>
      </c>
      <c r="L174" s="992">
        <v>66718866.599999994</v>
      </c>
      <c r="M174" s="887">
        <v>32324079.470000044</v>
      </c>
      <c r="N174" s="679">
        <v>0.48448184325121685</v>
      </c>
      <c r="O174" s="1025"/>
      <c r="P174" s="1025"/>
      <c r="Q174" s="992">
        <v>28454846.68</v>
      </c>
      <c r="R174" s="992">
        <v>21012476.630000003</v>
      </c>
      <c r="S174" s="887">
        <v>7442370.049999997</v>
      </c>
      <c r="T174" s="680">
        <v>0.35418814169550827</v>
      </c>
      <c r="U174" s="1025"/>
      <c r="V174" s="992">
        <v>140792192.72000006</v>
      </c>
      <c r="W174" s="992">
        <v>114600238.39000003</v>
      </c>
      <c r="X174" s="887">
        <v>26191954.330000028</v>
      </c>
      <c r="Y174" s="679">
        <v>0.2285506094748711</v>
      </c>
      <c r="Z174" s="799"/>
      <c r="AA174" s="1027">
        <v>12816603.400000004</v>
      </c>
      <c r="AB174" s="799"/>
      <c r="AC174" s="992">
        <v>18116796.790000007</v>
      </c>
      <c r="AD174" s="992">
        <v>7671283.2199999988</v>
      </c>
      <c r="AE174" s="992">
        <v>3566546.15</v>
      </c>
      <c r="AF174" s="992">
        <v>7696902.4200000009</v>
      </c>
      <c r="AG174" s="992">
        <v>8654861.3900000006</v>
      </c>
      <c r="AH174" s="992">
        <v>6811038.7399999993</v>
      </c>
      <c r="AI174" s="992">
        <v>7177973.9199999999</v>
      </c>
      <c r="AJ174" s="992">
        <v>7023463.9699999988</v>
      </c>
      <c r="AK174" s="992">
        <v>13579654.749999998</v>
      </c>
      <c r="AL174" s="992">
        <v>10475759.470000001</v>
      </c>
      <c r="AM174" s="992">
        <v>9018136.709999999</v>
      </c>
      <c r="AN174" s="992">
        <v>8675695.7200000007</v>
      </c>
      <c r="AO174" s="799"/>
      <c r="AP174" s="992">
        <v>17839270.719999995</v>
      </c>
      <c r="AQ174" s="992">
        <v>15826263.439999996</v>
      </c>
      <c r="AR174" s="992">
        <v>15881602.979999999</v>
      </c>
      <c r="AS174" s="992">
        <v>9230468.1099999994</v>
      </c>
      <c r="AT174" s="992">
        <v>11810494.140000001</v>
      </c>
      <c r="AU174" s="992">
        <v>12215178.770000001</v>
      </c>
      <c r="AV174" s="992">
        <v>10043737.709999999</v>
      </c>
      <c r="AW174" s="992">
        <v>6195930.2000000002</v>
      </c>
      <c r="AX174" s="992">
        <v>290151680.07999998</v>
      </c>
      <c r="AY174" s="992">
        <v>0</v>
      </c>
      <c r="AZ174" s="992">
        <v>0</v>
      </c>
      <c r="BA174" s="992">
        <v>0</v>
      </c>
    </row>
    <row r="175" spans="1:53" ht="3.75" customHeight="1" outlineLevel="2">
      <c r="B175" s="1014"/>
      <c r="C175" s="890"/>
      <c r="D175" s="1022"/>
      <c r="E175" s="1022"/>
      <c r="F175" s="992"/>
      <c r="G175" s="992"/>
      <c r="H175" s="887"/>
      <c r="I175" s="680"/>
      <c r="J175" s="1024"/>
      <c r="K175" s="992"/>
      <c r="L175" s="992"/>
      <c r="M175" s="887"/>
      <c r="N175" s="679"/>
      <c r="O175" s="1025"/>
      <c r="P175" s="1025"/>
      <c r="Q175" s="992"/>
      <c r="R175" s="992"/>
      <c r="S175" s="887"/>
      <c r="T175" s="680"/>
      <c r="U175" s="1025"/>
      <c r="V175" s="992"/>
      <c r="W175" s="992"/>
      <c r="X175" s="887"/>
      <c r="Y175" s="679"/>
      <c r="Z175" s="799"/>
      <c r="AA175" s="1027"/>
      <c r="AB175" s="799"/>
      <c r="AC175" s="992"/>
      <c r="AD175" s="992"/>
      <c r="AE175" s="992"/>
      <c r="AF175" s="992"/>
      <c r="AG175" s="992"/>
      <c r="AH175" s="992"/>
      <c r="AI175" s="992"/>
      <c r="AJ175" s="992"/>
      <c r="AK175" s="992"/>
      <c r="AL175" s="992"/>
      <c r="AM175" s="992"/>
      <c r="AN175" s="992"/>
      <c r="AO175" s="799"/>
      <c r="AP175" s="992"/>
      <c r="AQ175" s="992"/>
      <c r="AR175" s="992"/>
      <c r="AS175" s="992"/>
      <c r="AT175" s="992"/>
      <c r="AU175" s="992"/>
      <c r="AV175" s="992"/>
      <c r="AW175" s="992"/>
      <c r="AX175" s="992"/>
      <c r="AY175" s="992"/>
      <c r="AZ175" s="992"/>
      <c r="BA175" s="992"/>
    </row>
    <row r="176" spans="1:53" outlineLevel="2">
      <c r="A176" s="799" t="s">
        <v>3678</v>
      </c>
      <c r="B176" s="800" t="s">
        <v>3679</v>
      </c>
      <c r="C176" s="801" t="s">
        <v>690</v>
      </c>
      <c r="D176" s="802"/>
      <c r="E176" s="803"/>
      <c r="F176" s="686">
        <v>249.48000000000002</v>
      </c>
      <c r="G176" s="686">
        <v>0</v>
      </c>
      <c r="H176" s="818">
        <v>249.48000000000002</v>
      </c>
      <c r="I176" s="804" t="s">
        <v>3376</v>
      </c>
      <c r="K176" s="686">
        <v>717.48</v>
      </c>
      <c r="L176" s="686">
        <v>0</v>
      </c>
      <c r="M176" s="818">
        <v>717.48</v>
      </c>
      <c r="N176" s="804" t="s">
        <v>3376</v>
      </c>
      <c r="Q176" s="686">
        <v>571.19000000000005</v>
      </c>
      <c r="R176" s="686">
        <v>0</v>
      </c>
      <c r="S176" s="818">
        <v>571.19000000000005</v>
      </c>
      <c r="V176" s="686">
        <v>717.48</v>
      </c>
      <c r="W176" s="686">
        <v>0</v>
      </c>
      <c r="X176" s="818">
        <v>717.48</v>
      </c>
      <c r="Y176" s="804" t="s">
        <v>3376</v>
      </c>
      <c r="AA176" s="687">
        <v>0</v>
      </c>
      <c r="AB176" s="686"/>
      <c r="AC176" s="686">
        <v>0</v>
      </c>
      <c r="AD176" s="686">
        <v>0</v>
      </c>
      <c r="AE176" s="686">
        <v>0</v>
      </c>
      <c r="AF176" s="686">
        <v>0</v>
      </c>
      <c r="AG176" s="686">
        <v>0</v>
      </c>
      <c r="AH176" s="686">
        <v>0</v>
      </c>
      <c r="AI176" s="686">
        <v>0</v>
      </c>
      <c r="AJ176" s="686">
        <v>0</v>
      </c>
      <c r="AK176" s="686">
        <v>0</v>
      </c>
      <c r="AL176" s="686">
        <v>0</v>
      </c>
      <c r="AM176" s="686">
        <v>0</v>
      </c>
      <c r="AN176" s="686">
        <v>0</v>
      </c>
      <c r="AO176" s="686"/>
      <c r="AP176" s="686">
        <v>0</v>
      </c>
      <c r="AQ176" s="686">
        <v>0</v>
      </c>
      <c r="AR176" s="686">
        <v>0</v>
      </c>
      <c r="AS176" s="686">
        <v>25.32</v>
      </c>
      <c r="AT176" s="686">
        <v>120.97</v>
      </c>
      <c r="AU176" s="686">
        <v>78.59</v>
      </c>
      <c r="AV176" s="686">
        <v>243.12</v>
      </c>
      <c r="AW176" s="686">
        <v>249.48000000000002</v>
      </c>
      <c r="AX176" s="686">
        <v>0</v>
      </c>
      <c r="AY176" s="686">
        <v>0</v>
      </c>
      <c r="AZ176" s="686">
        <v>0</v>
      </c>
      <c r="BA176" s="686">
        <v>0</v>
      </c>
    </row>
    <row r="177" spans="1:53" outlineLevel="2">
      <c r="A177" s="799" t="s">
        <v>3612</v>
      </c>
      <c r="B177" s="800" t="s">
        <v>3613</v>
      </c>
      <c r="C177" s="801" t="s">
        <v>690</v>
      </c>
      <c r="D177" s="802"/>
      <c r="E177" s="803"/>
      <c r="F177" s="686">
        <v>616.48</v>
      </c>
      <c r="G177" s="686">
        <v>0</v>
      </c>
      <c r="H177" s="818">
        <v>616.48</v>
      </c>
      <c r="I177" s="804" t="s">
        <v>3376</v>
      </c>
      <c r="K177" s="686">
        <v>5363.59</v>
      </c>
      <c r="L177" s="686">
        <v>0</v>
      </c>
      <c r="M177" s="818">
        <v>5363.59</v>
      </c>
      <c r="N177" s="804" t="s">
        <v>3376</v>
      </c>
      <c r="Q177" s="686">
        <v>3028.54</v>
      </c>
      <c r="R177" s="686">
        <v>0</v>
      </c>
      <c r="S177" s="818">
        <v>3028.54</v>
      </c>
      <c r="V177" s="686">
        <v>5363.59</v>
      </c>
      <c r="W177" s="686">
        <v>0</v>
      </c>
      <c r="X177" s="818">
        <v>5363.59</v>
      </c>
      <c r="Y177" s="804" t="s">
        <v>3376</v>
      </c>
      <c r="AA177" s="687">
        <v>0</v>
      </c>
      <c r="AB177" s="686"/>
      <c r="AC177" s="686">
        <v>0</v>
      </c>
      <c r="AD177" s="686">
        <v>0</v>
      </c>
      <c r="AE177" s="686">
        <v>0</v>
      </c>
      <c r="AF177" s="686">
        <v>0</v>
      </c>
      <c r="AG177" s="686">
        <v>0</v>
      </c>
      <c r="AH177" s="686">
        <v>0</v>
      </c>
      <c r="AI177" s="686">
        <v>0</v>
      </c>
      <c r="AJ177" s="686">
        <v>0</v>
      </c>
      <c r="AK177" s="686">
        <v>0</v>
      </c>
      <c r="AL177" s="686">
        <v>0</v>
      </c>
      <c r="AM177" s="686">
        <v>0</v>
      </c>
      <c r="AN177" s="686">
        <v>0</v>
      </c>
      <c r="AO177" s="686"/>
      <c r="AP177" s="686">
        <v>0</v>
      </c>
      <c r="AQ177" s="686">
        <v>154.41</v>
      </c>
      <c r="AR177" s="686">
        <v>217.33</v>
      </c>
      <c r="AS177" s="686">
        <v>-136.13</v>
      </c>
      <c r="AT177" s="686">
        <v>2099.44</v>
      </c>
      <c r="AU177" s="686">
        <v>1636.25</v>
      </c>
      <c r="AV177" s="686">
        <v>775.81000000000006</v>
      </c>
      <c r="AW177" s="686">
        <v>616.48</v>
      </c>
      <c r="AX177" s="686">
        <v>0</v>
      </c>
      <c r="AY177" s="686">
        <v>0</v>
      </c>
      <c r="AZ177" s="686">
        <v>0</v>
      </c>
      <c r="BA177" s="686">
        <v>0</v>
      </c>
    </row>
    <row r="178" spans="1:53" outlineLevel="2">
      <c r="A178" s="799" t="s">
        <v>3483</v>
      </c>
      <c r="B178" s="800" t="s">
        <v>3484</v>
      </c>
      <c r="C178" s="801" t="s">
        <v>3485</v>
      </c>
      <c r="D178" s="802"/>
      <c r="E178" s="803"/>
      <c r="F178" s="686">
        <v>171.49</v>
      </c>
      <c r="G178" s="686">
        <v>0</v>
      </c>
      <c r="H178" s="818">
        <v>171.49</v>
      </c>
      <c r="I178" s="804" t="s">
        <v>3376</v>
      </c>
      <c r="K178" s="686">
        <v>767.51</v>
      </c>
      <c r="L178" s="686">
        <v>0</v>
      </c>
      <c r="M178" s="818">
        <v>767.51</v>
      </c>
      <c r="N178" s="804" t="s">
        <v>3376</v>
      </c>
      <c r="Q178" s="686">
        <v>356.73</v>
      </c>
      <c r="R178" s="686">
        <v>0</v>
      </c>
      <c r="S178" s="818">
        <v>356.73</v>
      </c>
      <c r="V178" s="686">
        <v>767.51</v>
      </c>
      <c r="W178" s="686">
        <v>0</v>
      </c>
      <c r="X178" s="818">
        <v>767.51</v>
      </c>
      <c r="Y178" s="804" t="s">
        <v>3376</v>
      </c>
      <c r="AA178" s="687">
        <v>0</v>
      </c>
      <c r="AB178" s="686"/>
      <c r="AC178" s="686">
        <v>0</v>
      </c>
      <c r="AD178" s="686">
        <v>0</v>
      </c>
      <c r="AE178" s="686">
        <v>0</v>
      </c>
      <c r="AF178" s="686">
        <v>0</v>
      </c>
      <c r="AG178" s="686">
        <v>0</v>
      </c>
      <c r="AH178" s="686">
        <v>0</v>
      </c>
      <c r="AI178" s="686">
        <v>0</v>
      </c>
      <c r="AJ178" s="686">
        <v>0</v>
      </c>
      <c r="AK178" s="686">
        <v>0</v>
      </c>
      <c r="AL178" s="686">
        <v>0</v>
      </c>
      <c r="AM178" s="686">
        <v>0</v>
      </c>
      <c r="AN178" s="686">
        <v>0</v>
      </c>
      <c r="AO178" s="686"/>
      <c r="AP178" s="686">
        <v>412.87</v>
      </c>
      <c r="AQ178" s="686">
        <v>-14.26</v>
      </c>
      <c r="AR178" s="686">
        <v>633.47</v>
      </c>
      <c r="AS178" s="686">
        <v>167.23</v>
      </c>
      <c r="AT178" s="686">
        <v>-788.53</v>
      </c>
      <c r="AU178" s="686">
        <v>103.28</v>
      </c>
      <c r="AV178" s="686">
        <v>81.960000000000008</v>
      </c>
      <c r="AW178" s="686">
        <v>171.49</v>
      </c>
      <c r="AX178" s="686">
        <v>0</v>
      </c>
      <c r="AY178" s="686">
        <v>0</v>
      </c>
      <c r="AZ178" s="686">
        <v>0</v>
      </c>
      <c r="BA178" s="686">
        <v>0</v>
      </c>
    </row>
    <row r="179" spans="1:53" outlineLevel="2">
      <c r="A179" s="799" t="s">
        <v>3716</v>
      </c>
      <c r="B179" s="800" t="s">
        <v>3717</v>
      </c>
      <c r="C179" s="801" t="s">
        <v>3718</v>
      </c>
      <c r="D179" s="802"/>
      <c r="E179" s="803"/>
      <c r="F179" s="686">
        <v>-9.42</v>
      </c>
      <c r="G179" s="686">
        <v>0</v>
      </c>
      <c r="H179" s="818">
        <v>-9.42</v>
      </c>
      <c r="I179" s="804" t="s">
        <v>3376</v>
      </c>
      <c r="K179" s="686">
        <v>97.26</v>
      </c>
      <c r="L179" s="686">
        <v>0</v>
      </c>
      <c r="M179" s="818">
        <v>97.26</v>
      </c>
      <c r="N179" s="804" t="s">
        <v>3376</v>
      </c>
      <c r="Q179" s="686">
        <v>97.26</v>
      </c>
      <c r="R179" s="686">
        <v>0</v>
      </c>
      <c r="S179" s="818">
        <v>97.26</v>
      </c>
      <c r="V179" s="686">
        <v>97.26</v>
      </c>
      <c r="W179" s="686">
        <v>0</v>
      </c>
      <c r="X179" s="818">
        <v>97.26</v>
      </c>
      <c r="Y179" s="804" t="s">
        <v>3376</v>
      </c>
      <c r="AA179" s="687">
        <v>0</v>
      </c>
      <c r="AB179" s="686"/>
      <c r="AC179" s="686">
        <v>0</v>
      </c>
      <c r="AD179" s="686">
        <v>0</v>
      </c>
      <c r="AE179" s="686">
        <v>0</v>
      </c>
      <c r="AF179" s="686">
        <v>0</v>
      </c>
      <c r="AG179" s="686">
        <v>0</v>
      </c>
      <c r="AH179" s="686">
        <v>0</v>
      </c>
      <c r="AI179" s="686">
        <v>0</v>
      </c>
      <c r="AJ179" s="686">
        <v>0</v>
      </c>
      <c r="AK179" s="686">
        <v>0</v>
      </c>
      <c r="AL179" s="686">
        <v>0</v>
      </c>
      <c r="AM179" s="686">
        <v>0</v>
      </c>
      <c r="AN179" s="686">
        <v>0</v>
      </c>
      <c r="AO179" s="686"/>
      <c r="AP179" s="686">
        <v>0</v>
      </c>
      <c r="AQ179" s="686">
        <v>0</v>
      </c>
      <c r="AR179" s="686">
        <v>0</v>
      </c>
      <c r="AS179" s="686">
        <v>0</v>
      </c>
      <c r="AT179" s="686">
        <v>0</v>
      </c>
      <c r="AU179" s="686">
        <v>53.61</v>
      </c>
      <c r="AV179" s="686">
        <v>53.07</v>
      </c>
      <c r="AW179" s="686">
        <v>-9.42</v>
      </c>
      <c r="AX179" s="686">
        <v>0</v>
      </c>
      <c r="AY179" s="686">
        <v>0</v>
      </c>
      <c r="AZ179" s="686">
        <v>0</v>
      </c>
      <c r="BA179" s="686">
        <v>0</v>
      </c>
    </row>
    <row r="180" spans="1:53" outlineLevel="2">
      <c r="A180" s="799" t="s">
        <v>3614</v>
      </c>
      <c r="B180" s="800" t="s">
        <v>3615</v>
      </c>
      <c r="C180" s="801" t="s">
        <v>3616</v>
      </c>
      <c r="D180" s="802"/>
      <c r="E180" s="803"/>
      <c r="F180" s="686">
        <v>0</v>
      </c>
      <c r="G180" s="686">
        <v>0</v>
      </c>
      <c r="H180" s="818">
        <v>0</v>
      </c>
      <c r="I180" s="804">
        <v>0</v>
      </c>
      <c r="K180" s="686">
        <v>2.0699999999999998</v>
      </c>
      <c r="L180" s="686">
        <v>0</v>
      </c>
      <c r="M180" s="818">
        <v>2.0699999999999998</v>
      </c>
      <c r="N180" s="804" t="s">
        <v>3376</v>
      </c>
      <c r="Q180" s="686">
        <v>0</v>
      </c>
      <c r="R180" s="686">
        <v>0</v>
      </c>
      <c r="S180" s="818">
        <v>0</v>
      </c>
      <c r="V180" s="686">
        <v>2.0699999999999998</v>
      </c>
      <c r="W180" s="686">
        <v>0</v>
      </c>
      <c r="X180" s="818">
        <v>2.0699999999999998</v>
      </c>
      <c r="Y180" s="804" t="s">
        <v>3376</v>
      </c>
      <c r="AA180" s="687">
        <v>0</v>
      </c>
      <c r="AB180" s="686"/>
      <c r="AC180" s="686">
        <v>0</v>
      </c>
      <c r="AD180" s="686">
        <v>0</v>
      </c>
      <c r="AE180" s="686">
        <v>0</v>
      </c>
      <c r="AF180" s="686">
        <v>0</v>
      </c>
      <c r="AG180" s="686">
        <v>0</v>
      </c>
      <c r="AH180" s="686">
        <v>0</v>
      </c>
      <c r="AI180" s="686">
        <v>0</v>
      </c>
      <c r="AJ180" s="686">
        <v>0</v>
      </c>
      <c r="AK180" s="686">
        <v>0</v>
      </c>
      <c r="AL180" s="686">
        <v>0</v>
      </c>
      <c r="AM180" s="686">
        <v>0</v>
      </c>
      <c r="AN180" s="686">
        <v>0</v>
      </c>
      <c r="AO180" s="686"/>
      <c r="AP180" s="686">
        <v>0</v>
      </c>
      <c r="AQ180" s="686">
        <v>2.0699999999999998</v>
      </c>
      <c r="AR180" s="686">
        <v>8.32</v>
      </c>
      <c r="AS180" s="686">
        <v>-8.32</v>
      </c>
      <c r="AT180" s="686">
        <v>0</v>
      </c>
      <c r="AU180" s="686">
        <v>0</v>
      </c>
      <c r="AV180" s="686">
        <v>0</v>
      </c>
      <c r="AW180" s="686">
        <v>0</v>
      </c>
      <c r="AX180" s="686">
        <v>0</v>
      </c>
      <c r="AY180" s="686">
        <v>0</v>
      </c>
      <c r="AZ180" s="686">
        <v>0</v>
      </c>
      <c r="BA180" s="686">
        <v>0</v>
      </c>
    </row>
    <row r="181" spans="1:53" outlineLevel="1">
      <c r="A181" s="799" t="s">
        <v>3486</v>
      </c>
      <c r="B181" s="1014"/>
      <c r="C181" s="890" t="s">
        <v>3487</v>
      </c>
      <c r="D181" s="1022"/>
      <c r="E181" s="1022"/>
      <c r="F181" s="992">
        <v>1028.03</v>
      </c>
      <c r="G181" s="992">
        <v>0</v>
      </c>
      <c r="H181" s="887">
        <v>1028.03</v>
      </c>
      <c r="I181" s="680" t="s">
        <v>3376</v>
      </c>
      <c r="J181" s="1024"/>
      <c r="K181" s="992">
        <v>6947.91</v>
      </c>
      <c r="L181" s="992">
        <v>0</v>
      </c>
      <c r="M181" s="887">
        <v>6947.91</v>
      </c>
      <c r="N181" s="679" t="s">
        <v>3376</v>
      </c>
      <c r="O181" s="1025"/>
      <c r="P181" s="1025"/>
      <c r="Q181" s="992">
        <v>4053.7200000000003</v>
      </c>
      <c r="R181" s="992">
        <v>0</v>
      </c>
      <c r="S181" s="887">
        <v>4053.7200000000003</v>
      </c>
      <c r="T181" s="680"/>
      <c r="U181" s="1025"/>
      <c r="V181" s="992">
        <v>6947.91</v>
      </c>
      <c r="W181" s="992">
        <v>0</v>
      </c>
      <c r="X181" s="887">
        <v>6947.91</v>
      </c>
      <c r="Y181" s="679" t="s">
        <v>3376</v>
      </c>
      <c r="Z181" s="799"/>
      <c r="AA181" s="1027">
        <v>0</v>
      </c>
      <c r="AB181" s="799"/>
      <c r="AC181" s="992">
        <v>0</v>
      </c>
      <c r="AD181" s="992">
        <v>0</v>
      </c>
      <c r="AE181" s="992">
        <v>0</v>
      </c>
      <c r="AF181" s="992">
        <v>0</v>
      </c>
      <c r="AG181" s="992">
        <v>0</v>
      </c>
      <c r="AH181" s="992">
        <v>0</v>
      </c>
      <c r="AI181" s="992">
        <v>0</v>
      </c>
      <c r="AJ181" s="992">
        <v>0</v>
      </c>
      <c r="AK181" s="992">
        <v>0</v>
      </c>
      <c r="AL181" s="992">
        <v>0</v>
      </c>
      <c r="AM181" s="992">
        <v>0</v>
      </c>
      <c r="AN181" s="992">
        <v>0</v>
      </c>
      <c r="AO181" s="799"/>
      <c r="AP181" s="992">
        <v>412.87</v>
      </c>
      <c r="AQ181" s="992">
        <v>142.22</v>
      </c>
      <c r="AR181" s="992">
        <v>859.12000000000012</v>
      </c>
      <c r="AS181" s="992">
        <v>48.099999999999987</v>
      </c>
      <c r="AT181" s="992">
        <v>1431.8799999999999</v>
      </c>
      <c r="AU181" s="992">
        <v>1871.7299999999998</v>
      </c>
      <c r="AV181" s="992">
        <v>1153.96</v>
      </c>
      <c r="AW181" s="992">
        <v>1028.03</v>
      </c>
      <c r="AX181" s="992">
        <v>0</v>
      </c>
      <c r="AY181" s="992">
        <v>0</v>
      </c>
      <c r="AZ181" s="992">
        <v>0</v>
      </c>
      <c r="BA181" s="992">
        <v>0</v>
      </c>
    </row>
    <row r="182" spans="1:53" ht="5.25" customHeight="1" outlineLevel="2">
      <c r="B182" s="1014"/>
      <c r="C182" s="890"/>
      <c r="D182" s="1022"/>
      <c r="E182" s="1022"/>
      <c r="F182" s="992"/>
      <c r="G182" s="992"/>
      <c r="H182" s="887"/>
      <c r="I182" s="680"/>
      <c r="J182" s="1024"/>
      <c r="K182" s="992"/>
      <c r="L182" s="992"/>
      <c r="M182" s="887"/>
      <c r="N182" s="679"/>
      <c r="O182" s="1025"/>
      <c r="P182" s="1025"/>
      <c r="Q182" s="992"/>
      <c r="R182" s="992"/>
      <c r="S182" s="887"/>
      <c r="T182" s="680"/>
      <c r="U182" s="1025"/>
      <c r="V182" s="992"/>
      <c r="W182" s="992"/>
      <c r="X182" s="887"/>
      <c r="Y182" s="679"/>
      <c r="Z182" s="799"/>
      <c r="AA182" s="1027"/>
      <c r="AB182" s="799"/>
      <c r="AC182" s="992"/>
      <c r="AD182" s="992"/>
      <c r="AE182" s="992"/>
      <c r="AF182" s="992"/>
      <c r="AG182" s="992"/>
      <c r="AH182" s="992"/>
      <c r="AI182" s="992"/>
      <c r="AJ182" s="992"/>
      <c r="AK182" s="992"/>
      <c r="AL182" s="992"/>
      <c r="AM182" s="992"/>
      <c r="AN182" s="992"/>
      <c r="AO182" s="799"/>
      <c r="AP182" s="992"/>
      <c r="AQ182" s="992"/>
      <c r="AR182" s="992"/>
      <c r="AS182" s="992"/>
      <c r="AT182" s="992"/>
      <c r="AU182" s="992"/>
      <c r="AV182" s="992"/>
      <c r="AW182" s="992"/>
      <c r="AX182" s="992"/>
      <c r="AY182" s="992"/>
      <c r="AZ182" s="992"/>
      <c r="BA182" s="992"/>
    </row>
    <row r="183" spans="1:53" outlineLevel="1">
      <c r="A183" s="799" t="s">
        <v>3488</v>
      </c>
      <c r="B183" s="1014"/>
      <c r="C183" s="890" t="s">
        <v>3489</v>
      </c>
      <c r="D183" s="1022"/>
      <c r="E183" s="1022"/>
      <c r="F183" s="992">
        <v>0</v>
      </c>
      <c r="G183" s="992">
        <v>0</v>
      </c>
      <c r="H183" s="887">
        <v>0</v>
      </c>
      <c r="I183" s="680">
        <v>0</v>
      </c>
      <c r="J183" s="1024"/>
      <c r="K183" s="992">
        <v>0</v>
      </c>
      <c r="L183" s="992">
        <v>0</v>
      </c>
      <c r="M183" s="887">
        <v>0</v>
      </c>
      <c r="N183" s="679">
        <v>0</v>
      </c>
      <c r="O183" s="1025"/>
      <c r="P183" s="1025"/>
      <c r="Q183" s="992">
        <v>0</v>
      </c>
      <c r="R183" s="992">
        <v>0</v>
      </c>
      <c r="S183" s="887">
        <v>0</v>
      </c>
      <c r="T183" s="680"/>
      <c r="U183" s="1025"/>
      <c r="V183" s="992">
        <v>0</v>
      </c>
      <c r="W183" s="992">
        <v>0</v>
      </c>
      <c r="X183" s="887">
        <v>0</v>
      </c>
      <c r="Y183" s="679">
        <v>0</v>
      </c>
      <c r="Z183" s="799"/>
      <c r="AA183" s="1027">
        <v>0</v>
      </c>
      <c r="AB183" s="799"/>
      <c r="AC183" s="992">
        <v>0</v>
      </c>
      <c r="AD183" s="992">
        <v>0</v>
      </c>
      <c r="AE183" s="992">
        <v>0</v>
      </c>
      <c r="AF183" s="992">
        <v>0</v>
      </c>
      <c r="AG183" s="992">
        <v>0</v>
      </c>
      <c r="AH183" s="992">
        <v>0</v>
      </c>
      <c r="AI183" s="992">
        <v>0</v>
      </c>
      <c r="AJ183" s="992">
        <v>0</v>
      </c>
      <c r="AK183" s="992">
        <v>0</v>
      </c>
      <c r="AL183" s="992">
        <v>0</v>
      </c>
      <c r="AM183" s="992">
        <v>0</v>
      </c>
      <c r="AN183" s="992">
        <v>0</v>
      </c>
      <c r="AO183" s="799"/>
      <c r="AP183" s="992">
        <v>0</v>
      </c>
      <c r="AQ183" s="992">
        <v>0</v>
      </c>
      <c r="AR183" s="992">
        <v>0</v>
      </c>
      <c r="AS183" s="992">
        <v>0</v>
      </c>
      <c r="AT183" s="992">
        <v>0</v>
      </c>
      <c r="AU183" s="992">
        <v>0</v>
      </c>
      <c r="AV183" s="992">
        <v>0</v>
      </c>
      <c r="AW183" s="992">
        <v>0</v>
      </c>
      <c r="AX183" s="992">
        <v>0</v>
      </c>
      <c r="AY183" s="992">
        <v>0</v>
      </c>
      <c r="AZ183" s="992">
        <v>0</v>
      </c>
      <c r="BA183" s="992">
        <v>0</v>
      </c>
    </row>
    <row r="184" spans="1:53" outlineLevel="2">
      <c r="B184" s="1014"/>
      <c r="C184" s="890"/>
      <c r="D184" s="1022"/>
      <c r="E184" s="1022"/>
      <c r="F184" s="992"/>
      <c r="G184" s="992"/>
      <c r="H184" s="887"/>
      <c r="I184" s="680"/>
      <c r="J184" s="1024"/>
      <c r="K184" s="992"/>
      <c r="L184" s="992"/>
      <c r="M184" s="887"/>
      <c r="N184" s="679"/>
      <c r="O184" s="1025"/>
      <c r="P184" s="1025"/>
      <c r="Q184" s="992"/>
      <c r="R184" s="992"/>
      <c r="S184" s="887"/>
      <c r="T184" s="680"/>
      <c r="U184" s="1025"/>
      <c r="V184" s="992"/>
      <c r="W184" s="992"/>
      <c r="X184" s="887"/>
      <c r="Y184" s="679"/>
      <c r="Z184" s="799"/>
      <c r="AA184" s="1027"/>
      <c r="AB184" s="799"/>
      <c r="AC184" s="992"/>
      <c r="AD184" s="992"/>
      <c r="AE184" s="992"/>
      <c r="AF184" s="992"/>
      <c r="AG184" s="992"/>
      <c r="AH184" s="992"/>
      <c r="AI184" s="992"/>
      <c r="AJ184" s="992"/>
      <c r="AK184" s="992"/>
      <c r="AL184" s="992"/>
      <c r="AM184" s="992"/>
      <c r="AN184" s="992"/>
      <c r="AO184" s="799"/>
      <c r="AP184" s="992"/>
      <c r="AQ184" s="992"/>
      <c r="AR184" s="992"/>
      <c r="AS184" s="992"/>
      <c r="AT184" s="992"/>
      <c r="AU184" s="992"/>
      <c r="AV184" s="992"/>
      <c r="AW184" s="992"/>
      <c r="AX184" s="992"/>
      <c r="AY184" s="992"/>
      <c r="AZ184" s="992"/>
      <c r="BA184" s="992"/>
    </row>
    <row r="185" spans="1:53" outlineLevel="1">
      <c r="A185" s="799" t="s">
        <v>801</v>
      </c>
      <c r="B185" s="1014"/>
      <c r="C185" s="890" t="s">
        <v>802</v>
      </c>
      <c r="D185" s="1022"/>
      <c r="E185" s="1022"/>
      <c r="F185" s="992">
        <v>0</v>
      </c>
      <c r="G185" s="992">
        <v>0</v>
      </c>
      <c r="H185" s="887">
        <v>0</v>
      </c>
      <c r="I185" s="680">
        <v>0</v>
      </c>
      <c r="J185" s="1024"/>
      <c r="K185" s="992">
        <v>0</v>
      </c>
      <c r="L185" s="992">
        <v>0</v>
      </c>
      <c r="M185" s="887">
        <v>0</v>
      </c>
      <c r="N185" s="679">
        <v>0</v>
      </c>
      <c r="O185" s="1025"/>
      <c r="P185" s="1025"/>
      <c r="Q185" s="992">
        <v>0</v>
      </c>
      <c r="R185" s="992">
        <v>0</v>
      </c>
      <c r="S185" s="887">
        <v>0</v>
      </c>
      <c r="T185" s="680">
        <v>0</v>
      </c>
      <c r="U185" s="1025"/>
      <c r="V185" s="992">
        <v>0</v>
      </c>
      <c r="W185" s="992">
        <v>0</v>
      </c>
      <c r="X185" s="887">
        <v>0</v>
      </c>
      <c r="Y185" s="679">
        <v>0</v>
      </c>
      <c r="Z185" s="799"/>
      <c r="AA185" s="1027">
        <v>0</v>
      </c>
      <c r="AB185" s="799"/>
      <c r="AC185" s="992">
        <v>0</v>
      </c>
      <c r="AD185" s="992">
        <v>0</v>
      </c>
      <c r="AE185" s="992">
        <v>0</v>
      </c>
      <c r="AF185" s="992">
        <v>0</v>
      </c>
      <c r="AG185" s="992">
        <v>0</v>
      </c>
      <c r="AH185" s="992">
        <v>0</v>
      </c>
      <c r="AI185" s="992">
        <v>0</v>
      </c>
      <c r="AJ185" s="992">
        <v>0</v>
      </c>
      <c r="AK185" s="992">
        <v>0</v>
      </c>
      <c r="AL185" s="992">
        <v>0</v>
      </c>
      <c r="AM185" s="992">
        <v>0</v>
      </c>
      <c r="AN185" s="992">
        <v>0</v>
      </c>
      <c r="AO185" s="799"/>
      <c r="AP185" s="992">
        <v>0</v>
      </c>
      <c r="AQ185" s="992">
        <v>0</v>
      </c>
      <c r="AR185" s="992">
        <v>0</v>
      </c>
      <c r="AS185" s="992">
        <v>0</v>
      </c>
      <c r="AT185" s="992">
        <v>0</v>
      </c>
      <c r="AU185" s="992">
        <v>0</v>
      </c>
      <c r="AV185" s="992">
        <v>0</v>
      </c>
      <c r="AW185" s="992">
        <v>0</v>
      </c>
      <c r="AX185" s="992">
        <v>0</v>
      </c>
      <c r="AY185" s="992">
        <v>0</v>
      </c>
      <c r="AZ185" s="992">
        <v>0</v>
      </c>
      <c r="BA185" s="992">
        <v>0</v>
      </c>
    </row>
    <row r="186" spans="1:53" outlineLevel="2">
      <c r="B186" s="1014"/>
      <c r="C186" s="890"/>
      <c r="D186" s="1022"/>
      <c r="E186" s="1022"/>
      <c r="F186" s="992"/>
      <c r="G186" s="992"/>
      <c r="H186" s="887"/>
      <c r="I186" s="680"/>
      <c r="J186" s="1024"/>
      <c r="K186" s="992"/>
      <c r="L186" s="992"/>
      <c r="M186" s="887"/>
      <c r="N186" s="679"/>
      <c r="O186" s="1025"/>
      <c r="P186" s="1025"/>
      <c r="Q186" s="992"/>
      <c r="R186" s="992"/>
      <c r="S186" s="887"/>
      <c r="T186" s="680"/>
      <c r="U186" s="1025"/>
      <c r="V186" s="992"/>
      <c r="W186" s="992"/>
      <c r="X186" s="887"/>
      <c r="Y186" s="679"/>
      <c r="Z186" s="799"/>
      <c r="AA186" s="1027"/>
      <c r="AB186" s="799"/>
      <c r="AC186" s="992"/>
      <c r="AD186" s="992"/>
      <c r="AE186" s="992"/>
      <c r="AF186" s="992"/>
      <c r="AG186" s="992"/>
      <c r="AH186" s="992"/>
      <c r="AI186" s="992"/>
      <c r="AJ186" s="992"/>
      <c r="AK186" s="992"/>
      <c r="AL186" s="992"/>
      <c r="AM186" s="992"/>
      <c r="AN186" s="992"/>
      <c r="AO186" s="799"/>
      <c r="AP186" s="992"/>
      <c r="AQ186" s="992"/>
      <c r="AR186" s="992"/>
      <c r="AS186" s="992"/>
      <c r="AT186" s="992"/>
      <c r="AU186" s="992"/>
      <c r="AV186" s="992"/>
      <c r="AW186" s="992"/>
      <c r="AX186" s="992"/>
      <c r="AY186" s="992"/>
      <c r="AZ186" s="992"/>
      <c r="BA186" s="992"/>
    </row>
    <row r="187" spans="1:53" outlineLevel="2">
      <c r="A187" s="799" t="s">
        <v>803</v>
      </c>
      <c r="B187" s="800" t="s">
        <v>804</v>
      </c>
      <c r="C187" s="801" t="s">
        <v>690</v>
      </c>
      <c r="D187" s="802"/>
      <c r="E187" s="803"/>
      <c r="F187" s="686">
        <v>189783.07</v>
      </c>
      <c r="G187" s="686">
        <v>212445.31</v>
      </c>
      <c r="H187" s="818">
        <v>-22662.239999999991</v>
      </c>
      <c r="I187" s="804">
        <v>-0.10667328923382677</v>
      </c>
      <c r="K187" s="686">
        <v>1567228.31</v>
      </c>
      <c r="L187" s="686">
        <v>1481724.62</v>
      </c>
      <c r="M187" s="818">
        <v>85503.689999999944</v>
      </c>
      <c r="N187" s="804">
        <v>5.7705520206581935E-2</v>
      </c>
      <c r="Q187" s="686">
        <v>660604.93000000005</v>
      </c>
      <c r="R187" s="686">
        <v>527884.17000000004</v>
      </c>
      <c r="S187" s="818">
        <v>132720.76</v>
      </c>
      <c r="T187" s="804">
        <v>0.25142023107076689</v>
      </c>
      <c r="V187" s="686">
        <v>2150275.8200000003</v>
      </c>
      <c r="W187" s="686">
        <v>2114108.0300000003</v>
      </c>
      <c r="X187" s="818">
        <v>36167.790000000037</v>
      </c>
      <c r="Y187" s="804">
        <v>1.7107824901455029E-2</v>
      </c>
      <c r="AA187" s="687">
        <v>168995.85</v>
      </c>
      <c r="AB187" s="686"/>
      <c r="AC187" s="686">
        <v>226312.48</v>
      </c>
      <c r="AD187" s="686">
        <v>177789.39</v>
      </c>
      <c r="AE187" s="686">
        <v>192333.2</v>
      </c>
      <c r="AF187" s="686">
        <v>173195.5</v>
      </c>
      <c r="AG187" s="686">
        <v>184209.88</v>
      </c>
      <c r="AH187" s="686">
        <v>137056.33000000002</v>
      </c>
      <c r="AI187" s="686">
        <v>178382.53</v>
      </c>
      <c r="AJ187" s="686">
        <v>212445.31</v>
      </c>
      <c r="AK187" s="686">
        <v>214648.84</v>
      </c>
      <c r="AL187" s="686">
        <v>147084.64000000001</v>
      </c>
      <c r="AM187" s="686">
        <v>125215.99</v>
      </c>
      <c r="AN187" s="686">
        <v>96098.040000000008</v>
      </c>
      <c r="AO187" s="686"/>
      <c r="AP187" s="686">
        <v>228555.82</v>
      </c>
      <c r="AQ187" s="686">
        <v>190482.01</v>
      </c>
      <c r="AR187" s="686">
        <v>174554.21</v>
      </c>
      <c r="AS187" s="686">
        <v>185380.88</v>
      </c>
      <c r="AT187" s="686">
        <v>127650.46</v>
      </c>
      <c r="AU187" s="686">
        <v>212175.87</v>
      </c>
      <c r="AV187" s="686">
        <v>258645.99000000002</v>
      </c>
      <c r="AW187" s="686">
        <v>189783.07</v>
      </c>
      <c r="AX187" s="686">
        <v>447.41</v>
      </c>
      <c r="AY187" s="686">
        <v>0</v>
      </c>
      <c r="AZ187" s="686">
        <v>0</v>
      </c>
      <c r="BA187" s="686">
        <v>0</v>
      </c>
    </row>
    <row r="188" spans="1:53" outlineLevel="2">
      <c r="A188" s="799" t="s">
        <v>805</v>
      </c>
      <c r="B188" s="800" t="s">
        <v>806</v>
      </c>
      <c r="C188" s="801" t="s">
        <v>807</v>
      </c>
      <c r="D188" s="802"/>
      <c r="E188" s="803"/>
      <c r="F188" s="686">
        <v>55995.37</v>
      </c>
      <c r="G188" s="686">
        <v>36512.020000000004</v>
      </c>
      <c r="H188" s="818">
        <v>19483.349999999999</v>
      </c>
      <c r="I188" s="804">
        <v>0.53361468360282438</v>
      </c>
      <c r="K188" s="686">
        <v>434929.60000000003</v>
      </c>
      <c r="L188" s="686">
        <v>259556.73</v>
      </c>
      <c r="M188" s="818">
        <v>175372.87000000002</v>
      </c>
      <c r="N188" s="804">
        <v>0.67566296585721364</v>
      </c>
      <c r="Q188" s="686">
        <v>174724.1</v>
      </c>
      <c r="R188" s="686">
        <v>100794.17</v>
      </c>
      <c r="S188" s="818">
        <v>73929.930000000008</v>
      </c>
      <c r="T188" s="804">
        <v>0.73347426741050603</v>
      </c>
      <c r="V188" s="686">
        <v>561458.12</v>
      </c>
      <c r="W188" s="686">
        <v>353554.76</v>
      </c>
      <c r="X188" s="818">
        <v>207903.35999999999</v>
      </c>
      <c r="Y188" s="804">
        <v>0.58803722512461709</v>
      </c>
      <c r="AA188" s="687">
        <v>18683.850000000002</v>
      </c>
      <c r="AB188" s="686"/>
      <c r="AC188" s="686">
        <v>33127.11</v>
      </c>
      <c r="AD188" s="686">
        <v>33085.61</v>
      </c>
      <c r="AE188" s="686">
        <v>31198.84</v>
      </c>
      <c r="AF188" s="686">
        <v>30760.07</v>
      </c>
      <c r="AG188" s="686">
        <v>30590.93</v>
      </c>
      <c r="AH188" s="686">
        <v>30121.74</v>
      </c>
      <c r="AI188" s="686">
        <v>34160.410000000003</v>
      </c>
      <c r="AJ188" s="686">
        <v>36512.020000000004</v>
      </c>
      <c r="AK188" s="686">
        <v>33511.410000000003</v>
      </c>
      <c r="AL188" s="686">
        <v>32035.74</v>
      </c>
      <c r="AM188" s="686">
        <v>28185.56</v>
      </c>
      <c r="AN188" s="686">
        <v>32795.81</v>
      </c>
      <c r="AO188" s="686"/>
      <c r="AP188" s="686">
        <v>39358.120000000003</v>
      </c>
      <c r="AQ188" s="686">
        <v>35577.94</v>
      </c>
      <c r="AR188" s="686">
        <v>33249.93</v>
      </c>
      <c r="AS188" s="686">
        <v>103888.42</v>
      </c>
      <c r="AT188" s="686">
        <v>48131.090000000004</v>
      </c>
      <c r="AU188" s="686">
        <v>54208.05</v>
      </c>
      <c r="AV188" s="686">
        <v>64520.68</v>
      </c>
      <c r="AW188" s="686">
        <v>55995.37</v>
      </c>
      <c r="AX188" s="686">
        <v>0</v>
      </c>
      <c r="AY188" s="686">
        <v>0</v>
      </c>
      <c r="AZ188" s="686">
        <v>0</v>
      </c>
      <c r="BA188" s="686">
        <v>0</v>
      </c>
    </row>
    <row r="189" spans="1:53" outlineLevel="2">
      <c r="A189" s="799" t="s">
        <v>3451</v>
      </c>
      <c r="B189" s="800" t="s">
        <v>3452</v>
      </c>
      <c r="C189" s="801" t="s">
        <v>3453</v>
      </c>
      <c r="D189" s="802"/>
      <c r="E189" s="803"/>
      <c r="F189" s="686">
        <v>60.99</v>
      </c>
      <c r="G189" s="686">
        <v>0</v>
      </c>
      <c r="H189" s="818">
        <v>60.99</v>
      </c>
      <c r="I189" s="804" t="s">
        <v>3376</v>
      </c>
      <c r="K189" s="686">
        <v>165.68</v>
      </c>
      <c r="L189" s="686">
        <v>0</v>
      </c>
      <c r="M189" s="818">
        <v>165.68</v>
      </c>
      <c r="N189" s="804" t="s">
        <v>3376</v>
      </c>
      <c r="Q189" s="686">
        <v>220.64000000000001</v>
      </c>
      <c r="R189" s="686">
        <v>0</v>
      </c>
      <c r="S189" s="818">
        <v>220.64000000000001</v>
      </c>
      <c r="T189" s="804" t="s">
        <v>3376</v>
      </c>
      <c r="V189" s="686">
        <v>295.73</v>
      </c>
      <c r="W189" s="686">
        <v>0</v>
      </c>
      <c r="X189" s="818">
        <v>295.73</v>
      </c>
      <c r="Y189" s="804" t="s">
        <v>3376</v>
      </c>
      <c r="AA189" s="687">
        <v>0</v>
      </c>
      <c r="AB189" s="686"/>
      <c r="AC189" s="686">
        <v>0</v>
      </c>
      <c r="AD189" s="686">
        <v>0</v>
      </c>
      <c r="AE189" s="686">
        <v>0</v>
      </c>
      <c r="AF189" s="686">
        <v>0</v>
      </c>
      <c r="AG189" s="686">
        <v>0</v>
      </c>
      <c r="AH189" s="686">
        <v>0</v>
      </c>
      <c r="AI189" s="686">
        <v>0</v>
      </c>
      <c r="AJ189" s="686">
        <v>0</v>
      </c>
      <c r="AK189" s="686">
        <v>0</v>
      </c>
      <c r="AL189" s="686">
        <v>0</v>
      </c>
      <c r="AM189" s="686">
        <v>0</v>
      </c>
      <c r="AN189" s="686">
        <v>130.05000000000001</v>
      </c>
      <c r="AO189" s="686"/>
      <c r="AP189" s="686">
        <v>192.28</v>
      </c>
      <c r="AQ189" s="686">
        <v>52.160000000000004</v>
      </c>
      <c r="AR189" s="686">
        <v>-70.100000000000009</v>
      </c>
      <c r="AS189" s="686">
        <v>-66.900000000000006</v>
      </c>
      <c r="AT189" s="686">
        <v>-162.4</v>
      </c>
      <c r="AU189" s="686">
        <v>80.16</v>
      </c>
      <c r="AV189" s="686">
        <v>79.489999999999995</v>
      </c>
      <c r="AW189" s="686">
        <v>60.99</v>
      </c>
      <c r="AX189" s="686">
        <v>0</v>
      </c>
      <c r="AY189" s="686">
        <v>0</v>
      </c>
      <c r="AZ189" s="686">
        <v>0</v>
      </c>
      <c r="BA189" s="686">
        <v>0</v>
      </c>
    </row>
    <row r="190" spans="1:53" outlineLevel="2">
      <c r="A190" s="799" t="s">
        <v>808</v>
      </c>
      <c r="B190" s="800" t="s">
        <v>809</v>
      </c>
      <c r="C190" s="801" t="s">
        <v>810</v>
      </c>
      <c r="D190" s="802"/>
      <c r="E190" s="803"/>
      <c r="F190" s="686">
        <v>12482.78</v>
      </c>
      <c r="G190" s="686">
        <v>9127.24</v>
      </c>
      <c r="H190" s="818">
        <v>3355.5400000000009</v>
      </c>
      <c r="I190" s="804">
        <v>0.36764016285317369</v>
      </c>
      <c r="K190" s="686">
        <v>65310.26</v>
      </c>
      <c r="L190" s="686">
        <v>55122.720000000001</v>
      </c>
      <c r="M190" s="818">
        <v>10187.540000000001</v>
      </c>
      <c r="N190" s="804">
        <v>0.18481562593427903</v>
      </c>
      <c r="Q190" s="686">
        <v>33120.01</v>
      </c>
      <c r="R190" s="686">
        <v>29125.22</v>
      </c>
      <c r="S190" s="818">
        <v>3994.7900000000009</v>
      </c>
      <c r="T190" s="804">
        <v>0.13715913562197987</v>
      </c>
      <c r="V190" s="686">
        <v>87448.040000000008</v>
      </c>
      <c r="W190" s="686">
        <v>68760.02</v>
      </c>
      <c r="X190" s="818">
        <v>18688.020000000004</v>
      </c>
      <c r="Y190" s="804">
        <v>0.27178613386092676</v>
      </c>
      <c r="AA190" s="687">
        <v>2485.27</v>
      </c>
      <c r="AB190" s="686"/>
      <c r="AC190" s="686">
        <v>714.26</v>
      </c>
      <c r="AD190" s="686">
        <v>9941.76</v>
      </c>
      <c r="AE190" s="686">
        <v>2472.86</v>
      </c>
      <c r="AF190" s="686">
        <v>8597.01</v>
      </c>
      <c r="AG190" s="686">
        <v>4271.6099999999997</v>
      </c>
      <c r="AH190" s="686">
        <v>13322.58</v>
      </c>
      <c r="AI190" s="686">
        <v>6675.4000000000005</v>
      </c>
      <c r="AJ190" s="686">
        <v>9127.24</v>
      </c>
      <c r="AK190" s="686">
        <v>3221.78</v>
      </c>
      <c r="AL190" s="686">
        <v>4624.46</v>
      </c>
      <c r="AM190" s="686">
        <v>4952.04</v>
      </c>
      <c r="AN190" s="686">
        <v>9339.5</v>
      </c>
      <c r="AO190" s="686"/>
      <c r="AP190" s="686">
        <v>6581.16</v>
      </c>
      <c r="AQ190" s="686">
        <v>7185.07</v>
      </c>
      <c r="AR190" s="686">
        <v>3995.46</v>
      </c>
      <c r="AS190" s="686">
        <v>7351.26</v>
      </c>
      <c r="AT190" s="686">
        <v>7077.3</v>
      </c>
      <c r="AU190" s="686">
        <v>12356.26</v>
      </c>
      <c r="AV190" s="686">
        <v>8280.9699999999993</v>
      </c>
      <c r="AW190" s="686">
        <v>12482.78</v>
      </c>
      <c r="AX190" s="686">
        <v>-11546.85</v>
      </c>
      <c r="AY190" s="686">
        <v>0</v>
      </c>
      <c r="AZ190" s="686">
        <v>0</v>
      </c>
      <c r="BA190" s="686">
        <v>0</v>
      </c>
    </row>
    <row r="191" spans="1:53" outlineLevel="2">
      <c r="A191" s="799" t="s">
        <v>811</v>
      </c>
      <c r="B191" s="800" t="s">
        <v>812</v>
      </c>
      <c r="C191" s="801" t="s">
        <v>813</v>
      </c>
      <c r="D191" s="802"/>
      <c r="E191" s="803"/>
      <c r="F191" s="686">
        <v>101237.23</v>
      </c>
      <c r="G191" s="686">
        <v>98323.12</v>
      </c>
      <c r="H191" s="818">
        <v>2914.1100000000006</v>
      </c>
      <c r="I191" s="804">
        <v>2.9638095292338167E-2</v>
      </c>
      <c r="K191" s="686">
        <v>907608.8</v>
      </c>
      <c r="L191" s="686">
        <v>895251.9</v>
      </c>
      <c r="M191" s="818">
        <v>12356.900000000023</v>
      </c>
      <c r="N191" s="804">
        <v>1.3802707372081559E-2</v>
      </c>
      <c r="Q191" s="686">
        <v>276936.01</v>
      </c>
      <c r="R191" s="686">
        <v>275275.58</v>
      </c>
      <c r="S191" s="818">
        <v>1660.429999999993</v>
      </c>
      <c r="T191" s="804">
        <v>6.0318826682700761E-3</v>
      </c>
      <c r="V191" s="686">
        <v>1328458.76</v>
      </c>
      <c r="W191" s="686">
        <v>1307795.57</v>
      </c>
      <c r="X191" s="818">
        <v>20663.189999999944</v>
      </c>
      <c r="Y191" s="804">
        <v>1.580001528832212E-2</v>
      </c>
      <c r="AA191" s="687">
        <v>114824.86</v>
      </c>
      <c r="AB191" s="686"/>
      <c r="AC191" s="686">
        <v>177950.44</v>
      </c>
      <c r="AD191" s="686">
        <v>98439.81</v>
      </c>
      <c r="AE191" s="686">
        <v>94710.36</v>
      </c>
      <c r="AF191" s="686">
        <v>145525.28</v>
      </c>
      <c r="AG191" s="686">
        <v>103350.43000000001</v>
      </c>
      <c r="AH191" s="686">
        <v>110596.15000000001</v>
      </c>
      <c r="AI191" s="686">
        <v>66356.31</v>
      </c>
      <c r="AJ191" s="686">
        <v>98323.12</v>
      </c>
      <c r="AK191" s="686">
        <v>87421.78</v>
      </c>
      <c r="AL191" s="686">
        <v>105296.06</v>
      </c>
      <c r="AM191" s="686">
        <v>117890.6</v>
      </c>
      <c r="AN191" s="686">
        <v>110241.52</v>
      </c>
      <c r="AO191" s="686"/>
      <c r="AP191" s="686">
        <v>144999.86000000002</v>
      </c>
      <c r="AQ191" s="686">
        <v>133517.82</v>
      </c>
      <c r="AR191" s="686">
        <v>101289.53</v>
      </c>
      <c r="AS191" s="686">
        <v>146971.6</v>
      </c>
      <c r="AT191" s="686">
        <v>103893.98</v>
      </c>
      <c r="AU191" s="686">
        <v>101015.23</v>
      </c>
      <c r="AV191" s="686">
        <v>74683.55</v>
      </c>
      <c r="AW191" s="686">
        <v>101237.23</v>
      </c>
      <c r="AX191" s="686">
        <v>-91796.72</v>
      </c>
      <c r="AY191" s="686">
        <v>0</v>
      </c>
      <c r="AZ191" s="686">
        <v>0</v>
      </c>
      <c r="BA191" s="686">
        <v>0</v>
      </c>
    </row>
    <row r="192" spans="1:53" outlineLevel="2">
      <c r="A192" s="799" t="s">
        <v>814</v>
      </c>
      <c r="B192" s="800" t="s">
        <v>815</v>
      </c>
      <c r="C192" s="801" t="s">
        <v>816</v>
      </c>
      <c r="D192" s="802"/>
      <c r="E192" s="803"/>
      <c r="F192" s="686">
        <v>0</v>
      </c>
      <c r="G192" s="686">
        <v>0</v>
      </c>
      <c r="H192" s="818">
        <v>0</v>
      </c>
      <c r="I192" s="804">
        <v>0</v>
      </c>
      <c r="K192" s="686">
        <v>0</v>
      </c>
      <c r="L192" s="686">
        <v>0</v>
      </c>
      <c r="M192" s="818">
        <v>0</v>
      </c>
      <c r="N192" s="804">
        <v>0</v>
      </c>
      <c r="Q192" s="686">
        <v>0</v>
      </c>
      <c r="R192" s="686">
        <v>0</v>
      </c>
      <c r="S192" s="818">
        <v>0</v>
      </c>
      <c r="T192" s="804">
        <v>0</v>
      </c>
      <c r="V192" s="686">
        <v>0</v>
      </c>
      <c r="W192" s="686">
        <v>8225.5</v>
      </c>
      <c r="X192" s="818">
        <v>-8225.5</v>
      </c>
      <c r="Y192" s="804" t="s">
        <v>3376</v>
      </c>
      <c r="AA192" s="687">
        <v>4112.75</v>
      </c>
      <c r="AB192" s="686"/>
      <c r="AC192" s="686">
        <v>0</v>
      </c>
      <c r="AD192" s="686">
        <v>0</v>
      </c>
      <c r="AE192" s="686">
        <v>0</v>
      </c>
      <c r="AF192" s="686">
        <v>0</v>
      </c>
      <c r="AG192" s="686">
        <v>0</v>
      </c>
      <c r="AH192" s="686">
        <v>0</v>
      </c>
      <c r="AI192" s="686">
        <v>0</v>
      </c>
      <c r="AJ192" s="686">
        <v>0</v>
      </c>
      <c r="AK192" s="686">
        <v>0</v>
      </c>
      <c r="AL192" s="686">
        <v>0</v>
      </c>
      <c r="AM192" s="686">
        <v>0</v>
      </c>
      <c r="AN192" s="686">
        <v>0</v>
      </c>
      <c r="AO192" s="686"/>
      <c r="AP192" s="686">
        <v>0</v>
      </c>
      <c r="AQ192" s="686">
        <v>0</v>
      </c>
      <c r="AR192" s="686">
        <v>0</v>
      </c>
      <c r="AS192" s="686">
        <v>0</v>
      </c>
      <c r="AT192" s="686">
        <v>0</v>
      </c>
      <c r="AU192" s="686">
        <v>0</v>
      </c>
      <c r="AV192" s="686">
        <v>0</v>
      </c>
      <c r="AW192" s="686">
        <v>0</v>
      </c>
      <c r="AX192" s="686">
        <v>0</v>
      </c>
      <c r="AY192" s="686">
        <v>0</v>
      </c>
      <c r="AZ192" s="686">
        <v>0</v>
      </c>
      <c r="BA192" s="686">
        <v>0</v>
      </c>
    </row>
    <row r="193" spans="1:53" outlineLevel="2">
      <c r="A193" s="799" t="s">
        <v>817</v>
      </c>
      <c r="B193" s="800" t="s">
        <v>818</v>
      </c>
      <c r="C193" s="801" t="s">
        <v>819</v>
      </c>
      <c r="D193" s="802"/>
      <c r="E193" s="803"/>
      <c r="F193" s="686">
        <v>0</v>
      </c>
      <c r="G193" s="686">
        <v>0</v>
      </c>
      <c r="H193" s="818">
        <v>0</v>
      </c>
      <c r="I193" s="804">
        <v>0</v>
      </c>
      <c r="K193" s="686">
        <v>0</v>
      </c>
      <c r="L193" s="686">
        <v>3534.9700000000003</v>
      </c>
      <c r="M193" s="818">
        <v>-3534.9700000000003</v>
      </c>
      <c r="N193" s="804" t="s">
        <v>3376</v>
      </c>
      <c r="Q193" s="686">
        <v>0</v>
      </c>
      <c r="R193" s="686">
        <v>0</v>
      </c>
      <c r="S193" s="818">
        <v>0</v>
      </c>
      <c r="T193" s="804">
        <v>0</v>
      </c>
      <c r="V193" s="686">
        <v>0</v>
      </c>
      <c r="W193" s="686">
        <v>37252.490000000005</v>
      </c>
      <c r="X193" s="818">
        <v>-37252.490000000005</v>
      </c>
      <c r="Y193" s="804" t="s">
        <v>3376</v>
      </c>
      <c r="AA193" s="687">
        <v>8429.380000000001</v>
      </c>
      <c r="AB193" s="686"/>
      <c r="AC193" s="686">
        <v>3534.9700000000003</v>
      </c>
      <c r="AD193" s="686">
        <v>0</v>
      </c>
      <c r="AE193" s="686">
        <v>0</v>
      </c>
      <c r="AF193" s="686">
        <v>0</v>
      </c>
      <c r="AG193" s="686">
        <v>0</v>
      </c>
      <c r="AH193" s="686">
        <v>0</v>
      </c>
      <c r="AI193" s="686">
        <v>0</v>
      </c>
      <c r="AJ193" s="686">
        <v>0</v>
      </c>
      <c r="AK193" s="686">
        <v>0</v>
      </c>
      <c r="AL193" s="686">
        <v>0</v>
      </c>
      <c r="AM193" s="686">
        <v>0</v>
      </c>
      <c r="AN193" s="686">
        <v>0</v>
      </c>
      <c r="AO193" s="686"/>
      <c r="AP193" s="686">
        <v>0</v>
      </c>
      <c r="AQ193" s="686">
        <v>0</v>
      </c>
      <c r="AR193" s="686">
        <v>0</v>
      </c>
      <c r="AS193" s="686">
        <v>0</v>
      </c>
      <c r="AT193" s="686">
        <v>0</v>
      </c>
      <c r="AU193" s="686">
        <v>0</v>
      </c>
      <c r="AV193" s="686">
        <v>0</v>
      </c>
      <c r="AW193" s="686">
        <v>0</v>
      </c>
      <c r="AX193" s="686">
        <v>0</v>
      </c>
      <c r="AY193" s="686">
        <v>0</v>
      </c>
      <c r="AZ193" s="686">
        <v>0</v>
      </c>
      <c r="BA193" s="686">
        <v>0</v>
      </c>
    </row>
    <row r="194" spans="1:53" outlineLevel="2">
      <c r="A194" s="799" t="s">
        <v>820</v>
      </c>
      <c r="B194" s="800" t="s">
        <v>821</v>
      </c>
      <c r="C194" s="801" t="s">
        <v>822</v>
      </c>
      <c r="D194" s="802"/>
      <c r="E194" s="803"/>
      <c r="F194" s="686">
        <v>2540.7000000000003</v>
      </c>
      <c r="G194" s="686">
        <v>6422.07</v>
      </c>
      <c r="H194" s="818">
        <v>-3881.3699999999994</v>
      </c>
      <c r="I194" s="804">
        <v>-0.60437989620169197</v>
      </c>
      <c r="K194" s="686">
        <v>56888.340000000004</v>
      </c>
      <c r="L194" s="686">
        <v>46143.51</v>
      </c>
      <c r="M194" s="818">
        <v>10744.830000000002</v>
      </c>
      <c r="N194" s="804">
        <v>0.23285679827997482</v>
      </c>
      <c r="Q194" s="686">
        <v>8618.2800000000007</v>
      </c>
      <c r="R194" s="686">
        <v>16405.66</v>
      </c>
      <c r="S194" s="818">
        <v>-7787.3799999999992</v>
      </c>
      <c r="T194" s="804">
        <v>-0.47467642264925636</v>
      </c>
      <c r="V194" s="686">
        <v>88826.150000000009</v>
      </c>
      <c r="W194" s="686">
        <v>69118.14</v>
      </c>
      <c r="X194" s="818">
        <v>19708.010000000009</v>
      </c>
      <c r="Y194" s="804">
        <v>0.28513513239794952</v>
      </c>
      <c r="AA194" s="687">
        <v>3003.27</v>
      </c>
      <c r="AB194" s="686"/>
      <c r="AC194" s="686">
        <v>6337.1500000000005</v>
      </c>
      <c r="AD194" s="686">
        <v>7074.21</v>
      </c>
      <c r="AE194" s="686">
        <v>6579.4400000000005</v>
      </c>
      <c r="AF194" s="686">
        <v>5501.97</v>
      </c>
      <c r="AG194" s="686">
        <v>4245.08</v>
      </c>
      <c r="AH194" s="686">
        <v>4827.24</v>
      </c>
      <c r="AI194" s="686">
        <v>5156.3500000000004</v>
      </c>
      <c r="AJ194" s="686">
        <v>6422.07</v>
      </c>
      <c r="AK194" s="686">
        <v>6692.7</v>
      </c>
      <c r="AL194" s="686">
        <v>13046.32</v>
      </c>
      <c r="AM194" s="686">
        <v>7626.03</v>
      </c>
      <c r="AN194" s="686">
        <v>4572.76</v>
      </c>
      <c r="AO194" s="686"/>
      <c r="AP194" s="686">
        <v>5237.07</v>
      </c>
      <c r="AQ194" s="686">
        <v>5257.11</v>
      </c>
      <c r="AR194" s="686">
        <v>3852.76</v>
      </c>
      <c r="AS194" s="686">
        <v>17798.100000000002</v>
      </c>
      <c r="AT194" s="686">
        <v>16125.02</v>
      </c>
      <c r="AU194" s="686">
        <v>2751.7400000000002</v>
      </c>
      <c r="AV194" s="686">
        <v>3325.84</v>
      </c>
      <c r="AW194" s="686">
        <v>2540.7000000000003</v>
      </c>
      <c r="AX194" s="686">
        <v>0</v>
      </c>
      <c r="AY194" s="686">
        <v>0</v>
      </c>
      <c r="AZ194" s="686">
        <v>0</v>
      </c>
      <c r="BA194" s="686">
        <v>0</v>
      </c>
    </row>
    <row r="195" spans="1:53" outlineLevel="2">
      <c r="A195" s="799" t="s">
        <v>823</v>
      </c>
      <c r="B195" s="800" t="s">
        <v>824</v>
      </c>
      <c r="C195" s="801" t="s">
        <v>825</v>
      </c>
      <c r="D195" s="802"/>
      <c r="E195" s="803"/>
      <c r="F195" s="686">
        <v>6494.27</v>
      </c>
      <c r="G195" s="686">
        <v>3185</v>
      </c>
      <c r="H195" s="818">
        <v>3309.2700000000004</v>
      </c>
      <c r="I195" s="804">
        <v>1.0390172684458401</v>
      </c>
      <c r="K195" s="686">
        <v>20276.14</v>
      </c>
      <c r="L195" s="686">
        <v>17885.490000000002</v>
      </c>
      <c r="M195" s="818">
        <v>2390.6499999999978</v>
      </c>
      <c r="N195" s="804">
        <v>0.13366421607683085</v>
      </c>
      <c r="Q195" s="686">
        <v>10830.22</v>
      </c>
      <c r="R195" s="686">
        <v>9834.630000000001</v>
      </c>
      <c r="S195" s="818">
        <v>995.58999999999833</v>
      </c>
      <c r="T195" s="804">
        <v>0.10123309163639081</v>
      </c>
      <c r="V195" s="686">
        <v>26718.82</v>
      </c>
      <c r="W195" s="686">
        <v>21347.850000000002</v>
      </c>
      <c r="X195" s="818">
        <v>5370.9699999999975</v>
      </c>
      <c r="Y195" s="804">
        <v>0.25159301756382946</v>
      </c>
      <c r="AA195" s="687">
        <v>535.54999999999995</v>
      </c>
      <c r="AB195" s="686"/>
      <c r="AC195" s="686">
        <v>1549.07</v>
      </c>
      <c r="AD195" s="686">
        <v>2765.6</v>
      </c>
      <c r="AE195" s="686">
        <v>573</v>
      </c>
      <c r="AF195" s="686">
        <v>2070.15</v>
      </c>
      <c r="AG195" s="686">
        <v>1093.04</v>
      </c>
      <c r="AH195" s="686">
        <v>3350.4300000000003</v>
      </c>
      <c r="AI195" s="686">
        <v>3299.2000000000003</v>
      </c>
      <c r="AJ195" s="686">
        <v>3185</v>
      </c>
      <c r="AK195" s="686">
        <v>1096.96</v>
      </c>
      <c r="AL195" s="686">
        <v>1328.13</v>
      </c>
      <c r="AM195" s="686">
        <v>1379.39</v>
      </c>
      <c r="AN195" s="686">
        <v>2638.2000000000003</v>
      </c>
      <c r="AO195" s="686"/>
      <c r="AP195" s="686">
        <v>3336.66</v>
      </c>
      <c r="AQ195" s="686">
        <v>2383.17</v>
      </c>
      <c r="AR195" s="686">
        <v>887.63</v>
      </c>
      <c r="AS195" s="686">
        <v>1730.27</v>
      </c>
      <c r="AT195" s="686">
        <v>1108.19</v>
      </c>
      <c r="AU195" s="686">
        <v>3382.46</v>
      </c>
      <c r="AV195" s="686">
        <v>953.49</v>
      </c>
      <c r="AW195" s="686">
        <v>6494.27</v>
      </c>
      <c r="AX195" s="686">
        <v>-3590.07</v>
      </c>
      <c r="AY195" s="686">
        <v>0</v>
      </c>
      <c r="AZ195" s="686">
        <v>0</v>
      </c>
      <c r="BA195" s="686">
        <v>0</v>
      </c>
    </row>
    <row r="196" spans="1:53" outlineLevel="2">
      <c r="A196" s="799" t="s">
        <v>826</v>
      </c>
      <c r="B196" s="800" t="s">
        <v>827</v>
      </c>
      <c r="C196" s="801" t="s">
        <v>828</v>
      </c>
      <c r="D196" s="802"/>
      <c r="E196" s="803"/>
      <c r="F196" s="686">
        <v>55073.630000000005</v>
      </c>
      <c r="G196" s="686">
        <v>34253.879999999997</v>
      </c>
      <c r="H196" s="818">
        <v>20819.750000000007</v>
      </c>
      <c r="I196" s="804">
        <v>0.60780705718593075</v>
      </c>
      <c r="K196" s="686">
        <v>270713.21000000002</v>
      </c>
      <c r="L196" s="686">
        <v>304222.38</v>
      </c>
      <c r="M196" s="818">
        <v>-33509.169999999984</v>
      </c>
      <c r="N196" s="804">
        <v>-0.11014695894496646</v>
      </c>
      <c r="Q196" s="686">
        <v>93913.71</v>
      </c>
      <c r="R196" s="686">
        <v>92736.02</v>
      </c>
      <c r="S196" s="818">
        <v>1177.6900000000023</v>
      </c>
      <c r="T196" s="804">
        <v>1.2699380456482846E-2</v>
      </c>
      <c r="V196" s="686">
        <v>394373.28</v>
      </c>
      <c r="W196" s="686">
        <v>407473.19</v>
      </c>
      <c r="X196" s="818">
        <v>-13099.909999999974</v>
      </c>
      <c r="Y196" s="804">
        <v>-3.2149133541767433E-2</v>
      </c>
      <c r="AA196" s="687">
        <v>25909.65</v>
      </c>
      <c r="AB196" s="686"/>
      <c r="AC196" s="686">
        <v>68948.570000000007</v>
      </c>
      <c r="AD196" s="686">
        <v>55784.36</v>
      </c>
      <c r="AE196" s="686">
        <v>22683.59</v>
      </c>
      <c r="AF196" s="686">
        <v>37449.89</v>
      </c>
      <c r="AG196" s="686">
        <v>26619.95</v>
      </c>
      <c r="AH196" s="686">
        <v>27992.28</v>
      </c>
      <c r="AI196" s="686">
        <v>30489.86</v>
      </c>
      <c r="AJ196" s="686">
        <v>34253.879999999997</v>
      </c>
      <c r="AK196" s="686">
        <v>29931.97</v>
      </c>
      <c r="AL196" s="686">
        <v>30039.13</v>
      </c>
      <c r="AM196" s="686">
        <v>32919.86</v>
      </c>
      <c r="AN196" s="686">
        <v>30769.11</v>
      </c>
      <c r="AO196" s="686"/>
      <c r="AP196" s="686">
        <v>59349.11</v>
      </c>
      <c r="AQ196" s="686">
        <v>44773.07</v>
      </c>
      <c r="AR196" s="686">
        <v>24292.170000000002</v>
      </c>
      <c r="AS196" s="686">
        <v>34095.870000000003</v>
      </c>
      <c r="AT196" s="686">
        <v>14289.28</v>
      </c>
      <c r="AU196" s="686">
        <v>31652.36</v>
      </c>
      <c r="AV196" s="686">
        <v>7187.72</v>
      </c>
      <c r="AW196" s="686">
        <v>55073.630000000005</v>
      </c>
      <c r="AX196" s="686">
        <v>-28821.119999999999</v>
      </c>
      <c r="AY196" s="686">
        <v>0</v>
      </c>
      <c r="AZ196" s="686">
        <v>0</v>
      </c>
      <c r="BA196" s="686">
        <v>0</v>
      </c>
    </row>
    <row r="197" spans="1:53" outlineLevel="2">
      <c r="A197" s="799" t="s">
        <v>829</v>
      </c>
      <c r="B197" s="800" t="s">
        <v>830</v>
      </c>
      <c r="C197" s="801" t="s">
        <v>831</v>
      </c>
      <c r="D197" s="802"/>
      <c r="E197" s="803"/>
      <c r="F197" s="686">
        <v>25540.66</v>
      </c>
      <c r="G197" s="686">
        <v>15004.95</v>
      </c>
      <c r="H197" s="818">
        <v>10535.71</v>
      </c>
      <c r="I197" s="804">
        <v>0.70214895751068807</v>
      </c>
      <c r="K197" s="686">
        <v>214964.11000000002</v>
      </c>
      <c r="L197" s="686">
        <v>143822.95000000001</v>
      </c>
      <c r="M197" s="818">
        <v>71141.16</v>
      </c>
      <c r="N197" s="804">
        <v>0.49464400500754574</v>
      </c>
      <c r="Q197" s="686">
        <v>83822.98</v>
      </c>
      <c r="R197" s="686">
        <v>53679.96</v>
      </c>
      <c r="S197" s="818">
        <v>30143.019999999997</v>
      </c>
      <c r="T197" s="804">
        <v>0.561532087579797</v>
      </c>
      <c r="V197" s="686">
        <v>274637.78000000003</v>
      </c>
      <c r="W197" s="686">
        <v>240392.84000000003</v>
      </c>
      <c r="X197" s="818">
        <v>34244.94</v>
      </c>
      <c r="Y197" s="804">
        <v>0.14245407641924776</v>
      </c>
      <c r="AA197" s="687">
        <v>14956.52</v>
      </c>
      <c r="AB197" s="686"/>
      <c r="AC197" s="686">
        <v>15476.45</v>
      </c>
      <c r="AD197" s="686">
        <v>18953.3</v>
      </c>
      <c r="AE197" s="686">
        <v>11834.380000000001</v>
      </c>
      <c r="AF197" s="686">
        <v>20186.86</v>
      </c>
      <c r="AG197" s="686">
        <v>23692</v>
      </c>
      <c r="AH197" s="686">
        <v>19668.21</v>
      </c>
      <c r="AI197" s="686">
        <v>19006.8</v>
      </c>
      <c r="AJ197" s="686">
        <v>15004.95</v>
      </c>
      <c r="AK197" s="686">
        <v>29973.27</v>
      </c>
      <c r="AL197" s="686">
        <v>861.30000000000007</v>
      </c>
      <c r="AM197" s="686">
        <v>28697.55</v>
      </c>
      <c r="AN197" s="686">
        <v>141.55000000000001</v>
      </c>
      <c r="AO197" s="686"/>
      <c r="AP197" s="686">
        <v>25544.2</v>
      </c>
      <c r="AQ197" s="686">
        <v>17002.71</v>
      </c>
      <c r="AR197" s="686">
        <v>28419.13</v>
      </c>
      <c r="AS197" s="686">
        <v>31279.02</v>
      </c>
      <c r="AT197" s="686">
        <v>28896.07</v>
      </c>
      <c r="AU197" s="686">
        <v>28263.510000000002</v>
      </c>
      <c r="AV197" s="686">
        <v>30018.81</v>
      </c>
      <c r="AW197" s="686">
        <v>25540.66</v>
      </c>
      <c r="AX197" s="686">
        <v>80.900000000000006</v>
      </c>
      <c r="AY197" s="686">
        <v>0</v>
      </c>
      <c r="AZ197" s="686">
        <v>0</v>
      </c>
      <c r="BA197" s="686">
        <v>0</v>
      </c>
    </row>
    <row r="198" spans="1:53" outlineLevel="2">
      <c r="A198" s="799" t="s">
        <v>832</v>
      </c>
      <c r="B198" s="800" t="s">
        <v>833</v>
      </c>
      <c r="C198" s="801" t="s">
        <v>834</v>
      </c>
      <c r="D198" s="802"/>
      <c r="E198" s="803"/>
      <c r="F198" s="686">
        <v>1857.3400000000001</v>
      </c>
      <c r="G198" s="686">
        <v>785.94</v>
      </c>
      <c r="H198" s="818">
        <v>1071.4000000000001</v>
      </c>
      <c r="I198" s="804">
        <v>1.363208387408708</v>
      </c>
      <c r="K198" s="686">
        <v>14908.42</v>
      </c>
      <c r="L198" s="686">
        <v>15031.48</v>
      </c>
      <c r="M198" s="818">
        <v>-123.05999999999949</v>
      </c>
      <c r="N198" s="804">
        <v>-8.1868185967050155E-3</v>
      </c>
      <c r="Q198" s="686">
        <v>8445.2900000000009</v>
      </c>
      <c r="R198" s="686">
        <v>3253.2000000000003</v>
      </c>
      <c r="S198" s="818">
        <v>5192.09</v>
      </c>
      <c r="T198" s="804">
        <v>1.5959947128980696</v>
      </c>
      <c r="V198" s="686">
        <v>27060.080000000002</v>
      </c>
      <c r="W198" s="686">
        <v>19658.919999999998</v>
      </c>
      <c r="X198" s="818">
        <v>7401.1600000000035</v>
      </c>
      <c r="Y198" s="804">
        <v>0.37647846372028598</v>
      </c>
      <c r="AA198" s="687">
        <v>807.6</v>
      </c>
      <c r="AB198" s="686"/>
      <c r="AC198" s="686">
        <v>1068.23</v>
      </c>
      <c r="AD198" s="686">
        <v>2437</v>
      </c>
      <c r="AE198" s="686">
        <v>1918.73</v>
      </c>
      <c r="AF198" s="686">
        <v>790.76</v>
      </c>
      <c r="AG198" s="686">
        <v>5563.56</v>
      </c>
      <c r="AH198" s="686">
        <v>1827.21</v>
      </c>
      <c r="AI198" s="686">
        <v>640.05000000000007</v>
      </c>
      <c r="AJ198" s="686">
        <v>785.94</v>
      </c>
      <c r="AK198" s="686">
        <v>13400.01</v>
      </c>
      <c r="AL198" s="686">
        <v>-2652.06</v>
      </c>
      <c r="AM198" s="686">
        <v>722.81000000000006</v>
      </c>
      <c r="AN198" s="686">
        <v>680.9</v>
      </c>
      <c r="AO198" s="686"/>
      <c r="AP198" s="686">
        <v>864.88</v>
      </c>
      <c r="AQ198" s="686">
        <v>732.27</v>
      </c>
      <c r="AR198" s="686">
        <v>1692.6200000000001</v>
      </c>
      <c r="AS198" s="686">
        <v>904.92000000000007</v>
      </c>
      <c r="AT198" s="686">
        <v>2268.44</v>
      </c>
      <c r="AU198" s="686">
        <v>3344.88</v>
      </c>
      <c r="AV198" s="686">
        <v>3243.07</v>
      </c>
      <c r="AW198" s="686">
        <v>1857.3400000000001</v>
      </c>
      <c r="AX198" s="686">
        <v>0</v>
      </c>
      <c r="AY198" s="686">
        <v>0</v>
      </c>
      <c r="AZ198" s="686">
        <v>0</v>
      </c>
      <c r="BA198" s="686">
        <v>0</v>
      </c>
    </row>
    <row r="199" spans="1:53" outlineLevel="2">
      <c r="A199" s="799" t="s">
        <v>835</v>
      </c>
      <c r="B199" s="800" t="s">
        <v>836</v>
      </c>
      <c r="C199" s="801" t="s">
        <v>837</v>
      </c>
      <c r="D199" s="802"/>
      <c r="E199" s="803"/>
      <c r="F199" s="686">
        <v>0</v>
      </c>
      <c r="G199" s="686">
        <v>0</v>
      </c>
      <c r="H199" s="818">
        <v>0</v>
      </c>
      <c r="I199" s="804">
        <v>0</v>
      </c>
      <c r="K199" s="686">
        <v>0</v>
      </c>
      <c r="L199" s="686">
        <v>15.85</v>
      </c>
      <c r="M199" s="818">
        <v>-15.85</v>
      </c>
      <c r="N199" s="804" t="s">
        <v>3376</v>
      </c>
      <c r="Q199" s="686">
        <v>0</v>
      </c>
      <c r="R199" s="686">
        <v>15.85</v>
      </c>
      <c r="S199" s="818">
        <v>-15.85</v>
      </c>
      <c r="T199" s="804" t="s">
        <v>3376</v>
      </c>
      <c r="V199" s="686">
        <v>0</v>
      </c>
      <c r="W199" s="686">
        <v>15.85</v>
      </c>
      <c r="X199" s="818">
        <v>-15.85</v>
      </c>
      <c r="Y199" s="804" t="s">
        <v>3376</v>
      </c>
      <c r="AA199" s="687">
        <v>0</v>
      </c>
      <c r="AB199" s="686"/>
      <c r="AC199" s="686">
        <v>0</v>
      </c>
      <c r="AD199" s="686">
        <v>0</v>
      </c>
      <c r="AE199" s="686">
        <v>0</v>
      </c>
      <c r="AF199" s="686">
        <v>0</v>
      </c>
      <c r="AG199" s="686">
        <v>0</v>
      </c>
      <c r="AH199" s="686">
        <v>0</v>
      </c>
      <c r="AI199" s="686">
        <v>15.85</v>
      </c>
      <c r="AJ199" s="686">
        <v>0</v>
      </c>
      <c r="AK199" s="686">
        <v>0</v>
      </c>
      <c r="AL199" s="686">
        <v>0</v>
      </c>
      <c r="AM199" s="686">
        <v>0</v>
      </c>
      <c r="AN199" s="686">
        <v>0</v>
      </c>
      <c r="AO199" s="686"/>
      <c r="AP199" s="686">
        <v>0</v>
      </c>
      <c r="AQ199" s="686">
        <v>0</v>
      </c>
      <c r="AR199" s="686">
        <v>0</v>
      </c>
      <c r="AS199" s="686">
        <v>0</v>
      </c>
      <c r="AT199" s="686">
        <v>0</v>
      </c>
      <c r="AU199" s="686">
        <v>0</v>
      </c>
      <c r="AV199" s="686">
        <v>0</v>
      </c>
      <c r="AW199" s="686">
        <v>0</v>
      </c>
      <c r="AX199" s="686">
        <v>0</v>
      </c>
      <c r="AY199" s="686">
        <v>0</v>
      </c>
      <c r="AZ199" s="686">
        <v>0</v>
      </c>
      <c r="BA199" s="686">
        <v>0</v>
      </c>
    </row>
    <row r="200" spans="1:53" outlineLevel="2">
      <c r="A200" s="799" t="s">
        <v>838</v>
      </c>
      <c r="B200" s="800" t="s">
        <v>839</v>
      </c>
      <c r="C200" s="801" t="s">
        <v>840</v>
      </c>
      <c r="D200" s="802"/>
      <c r="E200" s="803"/>
      <c r="F200" s="686">
        <v>8422.5</v>
      </c>
      <c r="G200" s="686">
        <v>8433</v>
      </c>
      <c r="H200" s="818">
        <v>-10.5</v>
      </c>
      <c r="I200" s="804">
        <v>-1.2451085023123443E-3</v>
      </c>
      <c r="K200" s="686">
        <v>70432.5</v>
      </c>
      <c r="L200" s="686">
        <v>64753.5</v>
      </c>
      <c r="M200" s="818">
        <v>5679</v>
      </c>
      <c r="N200" s="804">
        <v>8.7701823067478979E-2</v>
      </c>
      <c r="Q200" s="686">
        <v>25785</v>
      </c>
      <c r="R200" s="686">
        <v>25396.5</v>
      </c>
      <c r="S200" s="818">
        <v>388.5</v>
      </c>
      <c r="T200" s="804">
        <v>1.5297383497726065E-2</v>
      </c>
      <c r="V200" s="686">
        <v>98968.5</v>
      </c>
      <c r="W200" s="686">
        <v>99684</v>
      </c>
      <c r="X200" s="818">
        <v>-715.5</v>
      </c>
      <c r="Y200" s="804">
        <v>-7.1776814734561215E-3</v>
      </c>
      <c r="AA200" s="687">
        <v>8842.5</v>
      </c>
      <c r="AB200" s="686"/>
      <c r="AC200" s="686">
        <v>11478</v>
      </c>
      <c r="AD200" s="686">
        <v>8179.5</v>
      </c>
      <c r="AE200" s="686">
        <v>6891</v>
      </c>
      <c r="AF200" s="686">
        <v>6115.5</v>
      </c>
      <c r="AG200" s="686">
        <v>6693</v>
      </c>
      <c r="AH200" s="686">
        <v>8349</v>
      </c>
      <c r="AI200" s="686">
        <v>8614.5</v>
      </c>
      <c r="AJ200" s="686">
        <v>8433</v>
      </c>
      <c r="AK200" s="686">
        <v>6781.5</v>
      </c>
      <c r="AL200" s="686">
        <v>6175.5</v>
      </c>
      <c r="AM200" s="686">
        <v>6622.5</v>
      </c>
      <c r="AN200" s="686">
        <v>8956.5</v>
      </c>
      <c r="AO200" s="686"/>
      <c r="AP200" s="686">
        <v>15075</v>
      </c>
      <c r="AQ200" s="686">
        <v>9775.5</v>
      </c>
      <c r="AR200" s="686">
        <v>7228.5</v>
      </c>
      <c r="AS200" s="686">
        <v>6552</v>
      </c>
      <c r="AT200" s="686">
        <v>6016.5</v>
      </c>
      <c r="AU200" s="686">
        <v>7993.5</v>
      </c>
      <c r="AV200" s="686">
        <v>9369</v>
      </c>
      <c r="AW200" s="686">
        <v>8422.5</v>
      </c>
      <c r="AX200" s="686">
        <v>0</v>
      </c>
      <c r="AY200" s="686">
        <v>0</v>
      </c>
      <c r="AZ200" s="686">
        <v>0</v>
      </c>
      <c r="BA200" s="686">
        <v>0</v>
      </c>
    </row>
    <row r="201" spans="1:53" outlineLevel="2">
      <c r="A201" s="799" t="s">
        <v>3490</v>
      </c>
      <c r="B201" s="800" t="s">
        <v>3491</v>
      </c>
      <c r="C201" s="801" t="s">
        <v>3492</v>
      </c>
      <c r="D201" s="802"/>
      <c r="E201" s="803"/>
      <c r="F201" s="686">
        <v>0</v>
      </c>
      <c r="G201" s="686">
        <v>0</v>
      </c>
      <c r="H201" s="818">
        <v>0</v>
      </c>
      <c r="I201" s="804">
        <v>0</v>
      </c>
      <c r="K201" s="686">
        <v>0</v>
      </c>
      <c r="L201" s="686">
        <v>0</v>
      </c>
      <c r="M201" s="818">
        <v>0</v>
      </c>
      <c r="N201" s="804">
        <v>0</v>
      </c>
      <c r="Q201" s="686">
        <v>0</v>
      </c>
      <c r="R201" s="686">
        <v>0</v>
      </c>
      <c r="S201" s="818">
        <v>0</v>
      </c>
      <c r="T201" s="804">
        <v>0</v>
      </c>
      <c r="V201" s="686">
        <v>0</v>
      </c>
      <c r="W201" s="686">
        <v>0</v>
      </c>
      <c r="X201" s="818">
        <v>0</v>
      </c>
      <c r="Y201" s="804">
        <v>0</v>
      </c>
      <c r="AA201" s="687">
        <v>0</v>
      </c>
      <c r="AB201" s="686"/>
      <c r="AC201" s="686">
        <v>0</v>
      </c>
      <c r="AD201" s="686">
        <v>0</v>
      </c>
      <c r="AE201" s="686">
        <v>0</v>
      </c>
      <c r="AF201" s="686">
        <v>0</v>
      </c>
      <c r="AG201" s="686">
        <v>0</v>
      </c>
      <c r="AH201" s="686">
        <v>0</v>
      </c>
      <c r="AI201" s="686">
        <v>0</v>
      </c>
      <c r="AJ201" s="686">
        <v>0</v>
      </c>
      <c r="AK201" s="686">
        <v>0</v>
      </c>
      <c r="AL201" s="686">
        <v>0</v>
      </c>
      <c r="AM201" s="686">
        <v>0</v>
      </c>
      <c r="AN201" s="686">
        <v>0</v>
      </c>
      <c r="AO201" s="686"/>
      <c r="AP201" s="686">
        <v>0</v>
      </c>
      <c r="AQ201" s="686">
        <v>0</v>
      </c>
      <c r="AR201" s="686">
        <v>0</v>
      </c>
      <c r="AS201" s="686">
        <v>0</v>
      </c>
      <c r="AT201" s="686">
        <v>0</v>
      </c>
      <c r="AU201" s="686">
        <v>0</v>
      </c>
      <c r="AV201" s="686">
        <v>0</v>
      </c>
      <c r="AW201" s="686">
        <v>0</v>
      </c>
      <c r="AX201" s="686">
        <v>58232460.280000001</v>
      </c>
      <c r="AY201" s="686">
        <v>0</v>
      </c>
      <c r="AZ201" s="686">
        <v>0</v>
      </c>
      <c r="BA201" s="686">
        <v>0</v>
      </c>
    </row>
    <row r="202" spans="1:53" outlineLevel="2">
      <c r="A202" s="799" t="s">
        <v>841</v>
      </c>
      <c r="B202" s="800" t="s">
        <v>842</v>
      </c>
      <c r="C202" s="801" t="s">
        <v>843</v>
      </c>
      <c r="D202" s="802"/>
      <c r="E202" s="803"/>
      <c r="F202" s="686">
        <v>168427.80000000002</v>
      </c>
      <c r="G202" s="686">
        <v>170519.23</v>
      </c>
      <c r="H202" s="818">
        <v>-2091.429999999993</v>
      </c>
      <c r="I202" s="804">
        <v>-1.2265068285846663E-2</v>
      </c>
      <c r="K202" s="686">
        <v>1377502.13</v>
      </c>
      <c r="L202" s="686">
        <v>1379318.22</v>
      </c>
      <c r="M202" s="818">
        <v>-1816.0900000000838</v>
      </c>
      <c r="N202" s="804">
        <v>-1.3166577325427369E-3</v>
      </c>
      <c r="Q202" s="686">
        <v>514279.54000000004</v>
      </c>
      <c r="R202" s="686">
        <v>511515.53</v>
      </c>
      <c r="S202" s="818">
        <v>2764.0100000000093</v>
      </c>
      <c r="T202" s="804">
        <v>5.4035700538750198E-3</v>
      </c>
      <c r="V202" s="686">
        <v>2059712.8499999999</v>
      </c>
      <c r="W202" s="686">
        <v>1937490.25</v>
      </c>
      <c r="X202" s="818">
        <v>122222.59999999986</v>
      </c>
      <c r="Y202" s="804">
        <v>6.3082949707746847E-2</v>
      </c>
      <c r="AA202" s="687">
        <v>108405.78</v>
      </c>
      <c r="AB202" s="686"/>
      <c r="AC202" s="686">
        <v>173455.56</v>
      </c>
      <c r="AD202" s="686">
        <v>173773.47</v>
      </c>
      <c r="AE202" s="686">
        <v>173081.5</v>
      </c>
      <c r="AF202" s="686">
        <v>173766.30000000002</v>
      </c>
      <c r="AG202" s="686">
        <v>173725.86000000002</v>
      </c>
      <c r="AH202" s="686">
        <v>170484.08000000002</v>
      </c>
      <c r="AI202" s="686">
        <v>170512.22</v>
      </c>
      <c r="AJ202" s="686">
        <v>170519.23</v>
      </c>
      <c r="AK202" s="686">
        <v>170593.13</v>
      </c>
      <c r="AL202" s="686">
        <v>170512.23</v>
      </c>
      <c r="AM202" s="686">
        <v>170667.06</v>
      </c>
      <c r="AN202" s="686">
        <v>170438.30000000002</v>
      </c>
      <c r="AO202" s="686"/>
      <c r="AP202" s="686">
        <v>167900.46</v>
      </c>
      <c r="AQ202" s="686">
        <v>178658.29</v>
      </c>
      <c r="AR202" s="686">
        <v>169087.17</v>
      </c>
      <c r="AS202" s="686">
        <v>173806.15</v>
      </c>
      <c r="AT202" s="686">
        <v>173770.52</v>
      </c>
      <c r="AU202" s="686">
        <v>173337.14</v>
      </c>
      <c r="AV202" s="686">
        <v>172514.6</v>
      </c>
      <c r="AW202" s="686">
        <v>168427.80000000002</v>
      </c>
      <c r="AX202" s="686">
        <v>-172514.61000000002</v>
      </c>
      <c r="AY202" s="686">
        <v>0</v>
      </c>
      <c r="AZ202" s="686">
        <v>0</v>
      </c>
      <c r="BA202" s="686">
        <v>0</v>
      </c>
    </row>
    <row r="203" spans="1:53" outlineLevel="2">
      <c r="A203" s="799" t="s">
        <v>844</v>
      </c>
      <c r="B203" s="800" t="s">
        <v>845</v>
      </c>
      <c r="C203" s="801" t="s">
        <v>846</v>
      </c>
      <c r="D203" s="802"/>
      <c r="E203" s="803"/>
      <c r="F203" s="686">
        <v>13760.82</v>
      </c>
      <c r="G203" s="686">
        <v>14278.87</v>
      </c>
      <c r="H203" s="818">
        <v>-518.05000000000109</v>
      </c>
      <c r="I203" s="804">
        <v>-3.6280882170648031E-2</v>
      </c>
      <c r="K203" s="686">
        <v>114000.54000000001</v>
      </c>
      <c r="L203" s="686">
        <v>113002.43000000001</v>
      </c>
      <c r="M203" s="818">
        <v>998.11000000000058</v>
      </c>
      <c r="N203" s="804">
        <v>8.8326419175233702E-3</v>
      </c>
      <c r="Q203" s="686">
        <v>42907.97</v>
      </c>
      <c r="R203" s="686">
        <v>43167</v>
      </c>
      <c r="S203" s="818">
        <v>-259.02999999999884</v>
      </c>
      <c r="T203" s="804">
        <v>-6.0006486436397907E-3</v>
      </c>
      <c r="V203" s="686">
        <v>167045.14000000001</v>
      </c>
      <c r="W203" s="686">
        <v>97257.810000000012</v>
      </c>
      <c r="X203" s="818">
        <v>69787.33</v>
      </c>
      <c r="Y203" s="804">
        <v>0.71754988108410001</v>
      </c>
      <c r="AA203" s="687">
        <v>-4535.4000000000005</v>
      </c>
      <c r="AB203" s="686"/>
      <c r="AC203" s="686">
        <v>17805.91</v>
      </c>
      <c r="AD203" s="686">
        <v>14028.62</v>
      </c>
      <c r="AE203" s="686">
        <v>13616.74</v>
      </c>
      <c r="AF203" s="686">
        <v>11770.97</v>
      </c>
      <c r="AG203" s="686">
        <v>12613.19</v>
      </c>
      <c r="AH203" s="686">
        <v>13746.02</v>
      </c>
      <c r="AI203" s="686">
        <v>15142.11</v>
      </c>
      <c r="AJ203" s="686">
        <v>14278.87</v>
      </c>
      <c r="AK203" s="686">
        <v>12454.03</v>
      </c>
      <c r="AL203" s="686">
        <v>12289.300000000001</v>
      </c>
      <c r="AM203" s="686">
        <v>12384.130000000001</v>
      </c>
      <c r="AN203" s="686">
        <v>15917.140000000001</v>
      </c>
      <c r="AO203" s="686"/>
      <c r="AP203" s="686">
        <v>19216.27</v>
      </c>
      <c r="AQ203" s="686">
        <v>14587.66</v>
      </c>
      <c r="AR203" s="686">
        <v>13698.220000000001</v>
      </c>
      <c r="AS203" s="686">
        <v>12070.45</v>
      </c>
      <c r="AT203" s="686">
        <v>11519.97</v>
      </c>
      <c r="AU203" s="686">
        <v>13654.09</v>
      </c>
      <c r="AV203" s="686">
        <v>15493.06</v>
      </c>
      <c r="AW203" s="686">
        <v>13760.82</v>
      </c>
      <c r="AX203" s="686">
        <v>-13761.59</v>
      </c>
      <c r="AY203" s="686">
        <v>0</v>
      </c>
      <c r="AZ203" s="686">
        <v>0</v>
      </c>
      <c r="BA203" s="686">
        <v>0</v>
      </c>
    </row>
    <row r="204" spans="1:53" outlineLevel="2">
      <c r="A204" s="799" t="s">
        <v>847</v>
      </c>
      <c r="B204" s="800" t="s">
        <v>848</v>
      </c>
      <c r="C204" s="801" t="s">
        <v>849</v>
      </c>
      <c r="D204" s="802"/>
      <c r="E204" s="803"/>
      <c r="F204" s="686">
        <v>6501533.21</v>
      </c>
      <c r="G204" s="686">
        <v>6323263.1100000003</v>
      </c>
      <c r="H204" s="818">
        <v>178270.09999999963</v>
      </c>
      <c r="I204" s="804">
        <v>2.8192737973859135E-2</v>
      </c>
      <c r="K204" s="686">
        <v>50958746.32</v>
      </c>
      <c r="L204" s="686">
        <v>49766402.090000004</v>
      </c>
      <c r="M204" s="818">
        <v>1192344.2299999967</v>
      </c>
      <c r="N204" s="804">
        <v>2.3958819201832252E-2</v>
      </c>
      <c r="Q204" s="686">
        <v>19293895.760000002</v>
      </c>
      <c r="R204" s="686">
        <v>18764863.629999999</v>
      </c>
      <c r="S204" s="818">
        <v>529032.13000000268</v>
      </c>
      <c r="T204" s="804">
        <v>2.8192697822446298E-2</v>
      </c>
      <c r="V204" s="686">
        <v>75841947.359999999</v>
      </c>
      <c r="W204" s="686">
        <v>73238843.969999999</v>
      </c>
      <c r="X204" s="818">
        <v>2603103.3900000006</v>
      </c>
      <c r="Y204" s="804">
        <v>3.5542660818981255E-2</v>
      </c>
      <c r="AA204" s="687">
        <v>5964609.1299999999</v>
      </c>
      <c r="AB204" s="686"/>
      <c r="AC204" s="686">
        <v>6323262.7699999996</v>
      </c>
      <c r="AD204" s="686">
        <v>5913412.0600000005</v>
      </c>
      <c r="AE204" s="686">
        <v>6323263.1100000003</v>
      </c>
      <c r="AF204" s="686">
        <v>6118337.4100000001</v>
      </c>
      <c r="AG204" s="686">
        <v>6323263.1100000003</v>
      </c>
      <c r="AH204" s="686">
        <v>6118337.4100000001</v>
      </c>
      <c r="AI204" s="686">
        <v>6323263.1100000003</v>
      </c>
      <c r="AJ204" s="686">
        <v>6323263.1100000003</v>
      </c>
      <c r="AK204" s="686">
        <v>6118337.4100000001</v>
      </c>
      <c r="AL204" s="686">
        <v>6323263.1100000003</v>
      </c>
      <c r="AM204" s="686">
        <v>6118337.4100000001</v>
      </c>
      <c r="AN204" s="686">
        <v>6323263.1100000003</v>
      </c>
      <c r="AO204" s="686"/>
      <c r="AP204" s="686">
        <v>6501533.21</v>
      </c>
      <c r="AQ204" s="686">
        <v>5869421.5899999999</v>
      </c>
      <c r="AR204" s="686">
        <v>6501533.21</v>
      </c>
      <c r="AS204" s="686">
        <v>6290829.3399999999</v>
      </c>
      <c r="AT204" s="686">
        <v>6501533.21</v>
      </c>
      <c r="AU204" s="686">
        <v>6290829.3399999999</v>
      </c>
      <c r="AV204" s="686">
        <v>6501533.21</v>
      </c>
      <c r="AW204" s="686">
        <v>6501533.21</v>
      </c>
      <c r="AX204" s="686">
        <v>-6501533.21</v>
      </c>
      <c r="AY204" s="686">
        <v>0</v>
      </c>
      <c r="AZ204" s="686">
        <v>0</v>
      </c>
      <c r="BA204" s="686">
        <v>0</v>
      </c>
    </row>
    <row r="205" spans="1:53" outlineLevel="2">
      <c r="A205" s="799" t="s">
        <v>850</v>
      </c>
      <c r="B205" s="800" t="s">
        <v>851</v>
      </c>
      <c r="C205" s="801" t="s">
        <v>852</v>
      </c>
      <c r="D205" s="802"/>
      <c r="E205" s="803"/>
      <c r="F205" s="686">
        <v>398850.65</v>
      </c>
      <c r="G205" s="686">
        <v>458249.11</v>
      </c>
      <c r="H205" s="818">
        <v>-59398.459999999963</v>
      </c>
      <c r="I205" s="804">
        <v>-0.12962045905555597</v>
      </c>
      <c r="K205" s="686">
        <v>3190805.2</v>
      </c>
      <c r="L205" s="686">
        <v>3665992.92</v>
      </c>
      <c r="M205" s="818">
        <v>-475187.71999999974</v>
      </c>
      <c r="N205" s="804">
        <v>-0.12962046855235054</v>
      </c>
      <c r="Q205" s="686">
        <v>1196551.95</v>
      </c>
      <c r="R205" s="686">
        <v>1374747.35</v>
      </c>
      <c r="S205" s="818">
        <v>-178195.40000000014</v>
      </c>
      <c r="T205" s="804">
        <v>-0.12962047171794885</v>
      </c>
      <c r="V205" s="686">
        <v>5023801.67</v>
      </c>
      <c r="W205" s="686">
        <v>5476637.3100000005</v>
      </c>
      <c r="X205" s="818">
        <v>-452835.6400000006</v>
      </c>
      <c r="Y205" s="804">
        <v>-8.2684978823255428E-2</v>
      </c>
      <c r="AA205" s="687">
        <v>452661.10000000003</v>
      </c>
      <c r="AB205" s="686"/>
      <c r="AC205" s="686">
        <v>458249.12</v>
      </c>
      <c r="AD205" s="686">
        <v>458249.11</v>
      </c>
      <c r="AE205" s="686">
        <v>458249.12</v>
      </c>
      <c r="AF205" s="686">
        <v>458249.11</v>
      </c>
      <c r="AG205" s="686">
        <v>458249.11</v>
      </c>
      <c r="AH205" s="686">
        <v>458249.12</v>
      </c>
      <c r="AI205" s="686">
        <v>458249.12</v>
      </c>
      <c r="AJ205" s="686">
        <v>458249.11</v>
      </c>
      <c r="AK205" s="686">
        <v>458249.10000000003</v>
      </c>
      <c r="AL205" s="686">
        <v>458249.14</v>
      </c>
      <c r="AM205" s="686">
        <v>458249.11</v>
      </c>
      <c r="AN205" s="686">
        <v>458249.12</v>
      </c>
      <c r="AO205" s="686"/>
      <c r="AP205" s="686">
        <v>398850.65</v>
      </c>
      <c r="AQ205" s="686">
        <v>398850.64</v>
      </c>
      <c r="AR205" s="686">
        <v>398850.66000000003</v>
      </c>
      <c r="AS205" s="686">
        <v>398850.65</v>
      </c>
      <c r="AT205" s="686">
        <v>398850.65</v>
      </c>
      <c r="AU205" s="686">
        <v>398850.65</v>
      </c>
      <c r="AV205" s="686">
        <v>398850.65</v>
      </c>
      <c r="AW205" s="686">
        <v>398850.65</v>
      </c>
      <c r="AX205" s="686">
        <v>-398850.65</v>
      </c>
      <c r="AY205" s="686">
        <v>0</v>
      </c>
      <c r="AZ205" s="686">
        <v>0</v>
      </c>
      <c r="BA205" s="686">
        <v>0</v>
      </c>
    </row>
    <row r="206" spans="1:53" outlineLevel="2">
      <c r="A206" s="799" t="s">
        <v>853</v>
      </c>
      <c r="B206" s="800" t="s">
        <v>854</v>
      </c>
      <c r="C206" s="801" t="s">
        <v>3680</v>
      </c>
      <c r="D206" s="802"/>
      <c r="E206" s="803"/>
      <c r="F206" s="686">
        <v>235247</v>
      </c>
      <c r="G206" s="686">
        <v>-146912</v>
      </c>
      <c r="H206" s="818">
        <v>382159</v>
      </c>
      <c r="I206" s="804">
        <v>2.6012783162709647</v>
      </c>
      <c r="K206" s="686">
        <v>7989054</v>
      </c>
      <c r="L206" s="686">
        <v>-3212010</v>
      </c>
      <c r="M206" s="818">
        <v>11201064</v>
      </c>
      <c r="N206" s="804">
        <v>3.4872444357271615</v>
      </c>
      <c r="Q206" s="686">
        <v>8577564</v>
      </c>
      <c r="R206" s="686">
        <v>-2490602</v>
      </c>
      <c r="S206" s="818">
        <v>11068166</v>
      </c>
      <c r="T206" s="804">
        <v>4.4439721802198822</v>
      </c>
      <c r="V206" s="686">
        <v>6377634</v>
      </c>
      <c r="W206" s="686">
        <v>-13211307</v>
      </c>
      <c r="X206" s="818">
        <v>19588941</v>
      </c>
      <c r="Y206" s="804">
        <v>1.4827405797170561</v>
      </c>
      <c r="AA206" s="687">
        <v>-9994705</v>
      </c>
      <c r="AB206" s="686"/>
      <c r="AC206" s="686">
        <v>-5210</v>
      </c>
      <c r="AD206" s="686">
        <v>1688</v>
      </c>
      <c r="AE206" s="686">
        <v>-298648</v>
      </c>
      <c r="AF206" s="686">
        <v>-102991</v>
      </c>
      <c r="AG206" s="686">
        <v>-316247</v>
      </c>
      <c r="AH206" s="686">
        <v>-2216889</v>
      </c>
      <c r="AI206" s="686">
        <v>-126801</v>
      </c>
      <c r="AJ206" s="686">
        <v>-146912</v>
      </c>
      <c r="AK206" s="686">
        <v>-148698</v>
      </c>
      <c r="AL206" s="686">
        <v>-150865</v>
      </c>
      <c r="AM206" s="686">
        <v>-147355</v>
      </c>
      <c r="AN206" s="686">
        <v>-1164502</v>
      </c>
      <c r="AO206" s="686"/>
      <c r="AP206" s="686">
        <v>-147629</v>
      </c>
      <c r="AQ206" s="686">
        <v>-86875</v>
      </c>
      <c r="AR206" s="686">
        <v>-119381</v>
      </c>
      <c r="AS206" s="686">
        <v>-117156</v>
      </c>
      <c r="AT206" s="686">
        <v>-117469</v>
      </c>
      <c r="AU206" s="686">
        <v>8170676</v>
      </c>
      <c r="AV206" s="686">
        <v>171641</v>
      </c>
      <c r="AW206" s="686">
        <v>235247</v>
      </c>
      <c r="AX206" s="686">
        <v>-1778578</v>
      </c>
      <c r="AY206" s="686">
        <v>0</v>
      </c>
      <c r="AZ206" s="686">
        <v>0</v>
      </c>
      <c r="BA206" s="686">
        <v>0</v>
      </c>
    </row>
    <row r="207" spans="1:53" outlineLevel="2">
      <c r="A207" s="799" t="s">
        <v>855</v>
      </c>
      <c r="B207" s="800" t="s">
        <v>856</v>
      </c>
      <c r="C207" s="801" t="s">
        <v>857</v>
      </c>
      <c r="D207" s="802"/>
      <c r="E207" s="803"/>
      <c r="F207" s="686">
        <v>91143.26</v>
      </c>
      <c r="G207" s="686">
        <v>72425.39</v>
      </c>
      <c r="H207" s="818">
        <v>18717.869999999995</v>
      </c>
      <c r="I207" s="804">
        <v>0.25844348232021941</v>
      </c>
      <c r="K207" s="686">
        <v>741444.76</v>
      </c>
      <c r="L207" s="686">
        <v>578002.85</v>
      </c>
      <c r="M207" s="818">
        <v>163441.91000000003</v>
      </c>
      <c r="N207" s="804">
        <v>0.28277007630671724</v>
      </c>
      <c r="Q207" s="686">
        <v>273272.37</v>
      </c>
      <c r="R207" s="686">
        <v>216945.62</v>
      </c>
      <c r="S207" s="818">
        <v>56326.75</v>
      </c>
      <c r="T207" s="804">
        <v>0.25963534087482382</v>
      </c>
      <c r="V207" s="686">
        <v>1037240.4299999999</v>
      </c>
      <c r="W207" s="686">
        <v>820780.13</v>
      </c>
      <c r="X207" s="818">
        <v>216460.29999999993</v>
      </c>
      <c r="Y207" s="804">
        <v>0.26372507336404444</v>
      </c>
      <c r="AA207" s="687">
        <v>60604.54</v>
      </c>
      <c r="AB207" s="686"/>
      <c r="AC207" s="686">
        <v>72919.290000000008</v>
      </c>
      <c r="AD207" s="686">
        <v>71425.540000000008</v>
      </c>
      <c r="AE207" s="686">
        <v>72269.990000000005</v>
      </c>
      <c r="AF207" s="686">
        <v>72172.400000000009</v>
      </c>
      <c r="AG207" s="686">
        <v>72270.009999999995</v>
      </c>
      <c r="AH207" s="686">
        <v>72172.460000000006</v>
      </c>
      <c r="AI207" s="686">
        <v>72347.77</v>
      </c>
      <c r="AJ207" s="686">
        <v>72425.39</v>
      </c>
      <c r="AK207" s="686">
        <v>72250.12</v>
      </c>
      <c r="AL207" s="686">
        <v>72347.680000000008</v>
      </c>
      <c r="AM207" s="686">
        <v>72250.11</v>
      </c>
      <c r="AN207" s="686">
        <v>78947.759999999995</v>
      </c>
      <c r="AO207" s="686"/>
      <c r="AP207" s="686">
        <v>84543.12</v>
      </c>
      <c r="AQ207" s="686">
        <v>74451.600000000006</v>
      </c>
      <c r="AR207" s="686">
        <v>127048.53</v>
      </c>
      <c r="AS207" s="686">
        <v>90871.650000000009</v>
      </c>
      <c r="AT207" s="686">
        <v>91257.49</v>
      </c>
      <c r="AU207" s="686">
        <v>90871.66</v>
      </c>
      <c r="AV207" s="686">
        <v>91257.45</v>
      </c>
      <c r="AW207" s="686">
        <v>91143.26</v>
      </c>
      <c r="AX207" s="686">
        <v>-91257.31</v>
      </c>
      <c r="AY207" s="686">
        <v>0</v>
      </c>
      <c r="AZ207" s="686">
        <v>0</v>
      </c>
      <c r="BA207" s="686">
        <v>0</v>
      </c>
    </row>
    <row r="208" spans="1:53" outlineLevel="2">
      <c r="A208" s="799" t="s">
        <v>858</v>
      </c>
      <c r="B208" s="800" t="s">
        <v>859</v>
      </c>
      <c r="C208" s="801" t="s">
        <v>860</v>
      </c>
      <c r="D208" s="802"/>
      <c r="E208" s="803"/>
      <c r="F208" s="686">
        <v>586515</v>
      </c>
      <c r="G208" s="686">
        <v>4567.51</v>
      </c>
      <c r="H208" s="818">
        <v>581947.49</v>
      </c>
      <c r="I208" s="804" t="s">
        <v>3376</v>
      </c>
      <c r="K208" s="686">
        <v>5936742</v>
      </c>
      <c r="L208" s="686">
        <v>36540.080000000002</v>
      </c>
      <c r="M208" s="818">
        <v>5900201.9199999999</v>
      </c>
      <c r="N208" s="804" t="s">
        <v>3376</v>
      </c>
      <c r="Q208" s="686">
        <v>1966982</v>
      </c>
      <c r="R208" s="686">
        <v>13702.53</v>
      </c>
      <c r="S208" s="818">
        <v>1953279.47</v>
      </c>
      <c r="T208" s="804" t="s">
        <v>3376</v>
      </c>
      <c r="V208" s="686">
        <v>5955010.04</v>
      </c>
      <c r="W208" s="686">
        <v>-516930.32</v>
      </c>
      <c r="X208" s="818">
        <v>6471940.3600000003</v>
      </c>
      <c r="Y208" s="804" t="s">
        <v>3376</v>
      </c>
      <c r="AA208" s="687">
        <v>-875762.35</v>
      </c>
      <c r="AB208" s="686"/>
      <c r="AC208" s="686">
        <v>4567.51</v>
      </c>
      <c r="AD208" s="686">
        <v>4567.51</v>
      </c>
      <c r="AE208" s="686">
        <v>4567.51</v>
      </c>
      <c r="AF208" s="686">
        <v>4567.51</v>
      </c>
      <c r="AG208" s="686">
        <v>4567.51</v>
      </c>
      <c r="AH208" s="686">
        <v>4567.51</v>
      </c>
      <c r="AI208" s="686">
        <v>4567.51</v>
      </c>
      <c r="AJ208" s="686">
        <v>4567.51</v>
      </c>
      <c r="AK208" s="686">
        <v>4567.51</v>
      </c>
      <c r="AL208" s="686">
        <v>4567.51</v>
      </c>
      <c r="AM208" s="686">
        <v>4567.51</v>
      </c>
      <c r="AN208" s="686">
        <v>4565.51</v>
      </c>
      <c r="AO208" s="686"/>
      <c r="AP208" s="686">
        <v>793952</v>
      </c>
      <c r="AQ208" s="686">
        <v>793952</v>
      </c>
      <c r="AR208" s="686">
        <v>793952</v>
      </c>
      <c r="AS208" s="686">
        <v>793952</v>
      </c>
      <c r="AT208" s="686">
        <v>793952</v>
      </c>
      <c r="AU208" s="686">
        <v>793952</v>
      </c>
      <c r="AV208" s="686">
        <v>586515</v>
      </c>
      <c r="AW208" s="686">
        <v>586515</v>
      </c>
      <c r="AX208" s="686">
        <v>0</v>
      </c>
      <c r="AY208" s="686">
        <v>0</v>
      </c>
      <c r="AZ208" s="686">
        <v>0</v>
      </c>
      <c r="BA208" s="686">
        <v>0</v>
      </c>
    </row>
    <row r="209" spans="1:53" outlineLevel="2">
      <c r="A209" s="799" t="s">
        <v>861</v>
      </c>
      <c r="B209" s="800" t="s">
        <v>862</v>
      </c>
      <c r="C209" s="801" t="s">
        <v>863</v>
      </c>
      <c r="D209" s="802"/>
      <c r="E209" s="803"/>
      <c r="F209" s="686">
        <v>104293.39</v>
      </c>
      <c r="G209" s="686">
        <v>73885.69</v>
      </c>
      <c r="H209" s="818">
        <v>30407.699999999997</v>
      </c>
      <c r="I209" s="804">
        <v>0.41155059931090848</v>
      </c>
      <c r="K209" s="686">
        <v>593990.26</v>
      </c>
      <c r="L209" s="686">
        <v>924390.24</v>
      </c>
      <c r="M209" s="818">
        <v>-330399.98</v>
      </c>
      <c r="N209" s="804">
        <v>-0.3574247819838513</v>
      </c>
      <c r="Q209" s="686">
        <v>302500.38</v>
      </c>
      <c r="R209" s="686">
        <v>540482.56000000006</v>
      </c>
      <c r="S209" s="818">
        <v>-237982.18000000005</v>
      </c>
      <c r="T209" s="804">
        <v>-0.44031426286909242</v>
      </c>
      <c r="V209" s="686">
        <v>864654.32000000007</v>
      </c>
      <c r="W209" s="686">
        <v>1015275.5</v>
      </c>
      <c r="X209" s="818">
        <v>-150621.17999999993</v>
      </c>
      <c r="Y209" s="804">
        <v>-0.14835498345030482</v>
      </c>
      <c r="AA209" s="687">
        <v>-78573.25</v>
      </c>
      <c r="AB209" s="686"/>
      <c r="AC209" s="686">
        <v>174796.82</v>
      </c>
      <c r="AD209" s="686">
        <v>56092.65</v>
      </c>
      <c r="AE209" s="686">
        <v>51714.340000000004</v>
      </c>
      <c r="AF209" s="686">
        <v>49411.67</v>
      </c>
      <c r="AG209" s="686">
        <v>51892.200000000004</v>
      </c>
      <c r="AH209" s="686">
        <v>423275.98</v>
      </c>
      <c r="AI209" s="686">
        <v>43320.89</v>
      </c>
      <c r="AJ209" s="686">
        <v>73885.69</v>
      </c>
      <c r="AK209" s="686">
        <v>46027.31</v>
      </c>
      <c r="AL209" s="686">
        <v>65165.32</v>
      </c>
      <c r="AM209" s="686">
        <v>46055.69</v>
      </c>
      <c r="AN209" s="686">
        <v>113415.74</v>
      </c>
      <c r="AO209" s="686"/>
      <c r="AP209" s="686">
        <v>43287.71</v>
      </c>
      <c r="AQ209" s="686">
        <v>68253.070000000007</v>
      </c>
      <c r="AR209" s="686">
        <v>58513.68</v>
      </c>
      <c r="AS209" s="686">
        <v>76585.19</v>
      </c>
      <c r="AT209" s="686">
        <v>44850.23</v>
      </c>
      <c r="AU209" s="686">
        <v>250785.13</v>
      </c>
      <c r="AV209" s="686">
        <v>-52578.14</v>
      </c>
      <c r="AW209" s="686">
        <v>104293.39</v>
      </c>
      <c r="AX209" s="686">
        <v>-47.7</v>
      </c>
      <c r="AY209" s="686">
        <v>0</v>
      </c>
      <c r="AZ209" s="686">
        <v>0</v>
      </c>
      <c r="BA209" s="686">
        <v>0</v>
      </c>
    </row>
    <row r="210" spans="1:53" outlineLevel="2">
      <c r="A210" s="799" t="s">
        <v>864</v>
      </c>
      <c r="B210" s="800" t="s">
        <v>865</v>
      </c>
      <c r="C210" s="801" t="s">
        <v>866</v>
      </c>
      <c r="D210" s="802"/>
      <c r="E210" s="803"/>
      <c r="F210" s="686">
        <v>0</v>
      </c>
      <c r="G210" s="686">
        <v>0</v>
      </c>
      <c r="H210" s="818">
        <v>0</v>
      </c>
      <c r="I210" s="804">
        <v>0</v>
      </c>
      <c r="K210" s="686">
        <v>0</v>
      </c>
      <c r="L210" s="686">
        <v>1248885.1499999999</v>
      </c>
      <c r="M210" s="818">
        <v>-1248885.1499999999</v>
      </c>
      <c r="N210" s="804" t="s">
        <v>3376</v>
      </c>
      <c r="Q210" s="686">
        <v>0</v>
      </c>
      <c r="R210" s="686">
        <v>0</v>
      </c>
      <c r="S210" s="818">
        <v>0</v>
      </c>
      <c r="T210" s="804">
        <v>0</v>
      </c>
      <c r="V210" s="686">
        <v>0</v>
      </c>
      <c r="W210" s="686">
        <v>-3257551.6300000004</v>
      </c>
      <c r="X210" s="818">
        <v>3257551.6300000004</v>
      </c>
      <c r="Y210" s="804" t="s">
        <v>3376</v>
      </c>
      <c r="AA210" s="687">
        <v>436193.52</v>
      </c>
      <c r="AB210" s="686"/>
      <c r="AC210" s="686">
        <v>1248885.1499999999</v>
      </c>
      <c r="AD210" s="686">
        <v>-1897846.05</v>
      </c>
      <c r="AE210" s="686">
        <v>1897846.05</v>
      </c>
      <c r="AF210" s="686">
        <v>0</v>
      </c>
      <c r="AG210" s="686">
        <v>0</v>
      </c>
      <c r="AH210" s="686">
        <v>0</v>
      </c>
      <c r="AI210" s="686">
        <v>0</v>
      </c>
      <c r="AJ210" s="686">
        <v>0</v>
      </c>
      <c r="AK210" s="686">
        <v>0</v>
      </c>
      <c r="AL210" s="686">
        <v>0</v>
      </c>
      <c r="AM210" s="686">
        <v>0</v>
      </c>
      <c r="AN210" s="686">
        <v>0</v>
      </c>
      <c r="AO210" s="686"/>
      <c r="AP210" s="686">
        <v>0</v>
      </c>
      <c r="AQ210" s="686">
        <v>0</v>
      </c>
      <c r="AR210" s="686">
        <v>0</v>
      </c>
      <c r="AS210" s="686">
        <v>0</v>
      </c>
      <c r="AT210" s="686">
        <v>0</v>
      </c>
      <c r="AU210" s="686">
        <v>0</v>
      </c>
      <c r="AV210" s="686">
        <v>0</v>
      </c>
      <c r="AW210" s="686">
        <v>0</v>
      </c>
      <c r="AX210" s="686">
        <v>0</v>
      </c>
      <c r="AY210" s="686">
        <v>0</v>
      </c>
      <c r="AZ210" s="686">
        <v>0</v>
      </c>
      <c r="BA210" s="686">
        <v>0</v>
      </c>
    </row>
    <row r="211" spans="1:53" outlineLevel="2">
      <c r="A211" s="799" t="s">
        <v>867</v>
      </c>
      <c r="B211" s="800" t="s">
        <v>868</v>
      </c>
      <c r="C211" s="801" t="s">
        <v>869</v>
      </c>
      <c r="D211" s="802"/>
      <c r="E211" s="803"/>
      <c r="F211" s="686">
        <v>257.31</v>
      </c>
      <c r="G211" s="686">
        <v>262.8</v>
      </c>
      <c r="H211" s="818">
        <v>-5.4900000000000091</v>
      </c>
      <c r="I211" s="804">
        <v>-2.0890410958904142E-2</v>
      </c>
      <c r="K211" s="686">
        <v>2329.33</v>
      </c>
      <c r="L211" s="686">
        <v>2372.2000000000003</v>
      </c>
      <c r="M211" s="818">
        <v>-42.870000000000346</v>
      </c>
      <c r="N211" s="804">
        <v>-1.8071832054632975E-2</v>
      </c>
      <c r="Q211" s="686">
        <v>864.81000000000006</v>
      </c>
      <c r="R211" s="686">
        <v>787.22</v>
      </c>
      <c r="S211" s="818">
        <v>77.590000000000032</v>
      </c>
      <c r="T211" s="804">
        <v>9.8562028403749946E-2</v>
      </c>
      <c r="V211" s="686">
        <v>3493.84</v>
      </c>
      <c r="W211" s="686">
        <v>3626.9700000000003</v>
      </c>
      <c r="X211" s="818">
        <v>-133.13000000000011</v>
      </c>
      <c r="Y211" s="804">
        <v>-3.670556966283154E-2</v>
      </c>
      <c r="AA211" s="687">
        <v>313.49</v>
      </c>
      <c r="AB211" s="686"/>
      <c r="AC211" s="686">
        <v>277.68</v>
      </c>
      <c r="AD211" s="686">
        <v>358.63</v>
      </c>
      <c r="AE211" s="686">
        <v>334.24</v>
      </c>
      <c r="AF211" s="686">
        <v>321.63</v>
      </c>
      <c r="AG211" s="686">
        <v>292.8</v>
      </c>
      <c r="AH211" s="686">
        <v>239.28</v>
      </c>
      <c r="AI211" s="686">
        <v>285.14</v>
      </c>
      <c r="AJ211" s="686">
        <v>262.8</v>
      </c>
      <c r="AK211" s="686">
        <v>244.95000000000002</v>
      </c>
      <c r="AL211" s="686">
        <v>258.13</v>
      </c>
      <c r="AM211" s="686">
        <v>255.81</v>
      </c>
      <c r="AN211" s="686">
        <v>405.62</v>
      </c>
      <c r="AO211" s="686"/>
      <c r="AP211" s="686">
        <v>268.33</v>
      </c>
      <c r="AQ211" s="686">
        <v>363.53000000000003</v>
      </c>
      <c r="AR211" s="686">
        <v>278.08</v>
      </c>
      <c r="AS211" s="686">
        <v>277.29000000000002</v>
      </c>
      <c r="AT211" s="686">
        <v>277.29000000000002</v>
      </c>
      <c r="AU211" s="686">
        <v>355.43</v>
      </c>
      <c r="AV211" s="686">
        <v>252.07</v>
      </c>
      <c r="AW211" s="686">
        <v>257.31</v>
      </c>
      <c r="AX211" s="686">
        <v>0</v>
      </c>
      <c r="AY211" s="686">
        <v>0</v>
      </c>
      <c r="AZ211" s="686">
        <v>0</v>
      </c>
      <c r="BA211" s="686">
        <v>0</v>
      </c>
    </row>
    <row r="212" spans="1:53" outlineLevel="2">
      <c r="A212" s="799" t="s">
        <v>3647</v>
      </c>
      <c r="B212" s="800" t="s">
        <v>3648</v>
      </c>
      <c r="C212" s="801" t="s">
        <v>870</v>
      </c>
      <c r="D212" s="802"/>
      <c r="E212" s="803"/>
      <c r="F212" s="686">
        <v>0</v>
      </c>
      <c r="G212" s="686">
        <v>0</v>
      </c>
      <c r="H212" s="818">
        <v>0</v>
      </c>
      <c r="I212" s="804">
        <v>0</v>
      </c>
      <c r="K212" s="686">
        <v>250</v>
      </c>
      <c r="L212" s="686">
        <v>0</v>
      </c>
      <c r="M212" s="818">
        <v>250</v>
      </c>
      <c r="N212" s="804" t="s">
        <v>3376</v>
      </c>
      <c r="Q212" s="686">
        <v>0</v>
      </c>
      <c r="R212" s="686">
        <v>0</v>
      </c>
      <c r="S212" s="818">
        <v>0</v>
      </c>
      <c r="T212" s="804">
        <v>0</v>
      </c>
      <c r="V212" s="686">
        <v>250</v>
      </c>
      <c r="W212" s="686">
        <v>0</v>
      </c>
      <c r="X212" s="818">
        <v>250</v>
      </c>
      <c r="Y212" s="804" t="s">
        <v>3376</v>
      </c>
      <c r="AA212" s="687">
        <v>0</v>
      </c>
      <c r="AB212" s="686"/>
      <c r="AC212" s="686">
        <v>0</v>
      </c>
      <c r="AD212" s="686">
        <v>0</v>
      </c>
      <c r="AE212" s="686">
        <v>0</v>
      </c>
      <c r="AF212" s="686">
        <v>0</v>
      </c>
      <c r="AG212" s="686">
        <v>0</v>
      </c>
      <c r="AH212" s="686">
        <v>0</v>
      </c>
      <c r="AI212" s="686">
        <v>0</v>
      </c>
      <c r="AJ212" s="686">
        <v>0</v>
      </c>
      <c r="AK212" s="686">
        <v>0</v>
      </c>
      <c r="AL212" s="686">
        <v>0</v>
      </c>
      <c r="AM212" s="686">
        <v>0</v>
      </c>
      <c r="AN212" s="686">
        <v>0</v>
      </c>
      <c r="AO212" s="686"/>
      <c r="AP212" s="686">
        <v>0</v>
      </c>
      <c r="AQ212" s="686">
        <v>0</v>
      </c>
      <c r="AR212" s="686">
        <v>250</v>
      </c>
      <c r="AS212" s="686">
        <v>0</v>
      </c>
      <c r="AT212" s="686">
        <v>0</v>
      </c>
      <c r="AU212" s="686">
        <v>0</v>
      </c>
      <c r="AV212" s="686">
        <v>0</v>
      </c>
      <c r="AW212" s="686">
        <v>0</v>
      </c>
      <c r="AX212" s="686">
        <v>0</v>
      </c>
      <c r="AY212" s="686">
        <v>0</v>
      </c>
      <c r="AZ212" s="686">
        <v>0</v>
      </c>
      <c r="BA212" s="686">
        <v>0</v>
      </c>
    </row>
    <row r="213" spans="1:53" outlineLevel="2">
      <c r="A213" s="799" t="s">
        <v>3493</v>
      </c>
      <c r="B213" s="800" t="s">
        <v>3494</v>
      </c>
      <c r="C213" s="801" t="s">
        <v>871</v>
      </c>
      <c r="D213" s="802"/>
      <c r="E213" s="803"/>
      <c r="F213" s="686">
        <v>0</v>
      </c>
      <c r="G213" s="686">
        <v>0</v>
      </c>
      <c r="H213" s="818">
        <v>0</v>
      </c>
      <c r="I213" s="804">
        <v>0</v>
      </c>
      <c r="K213" s="686">
        <v>0</v>
      </c>
      <c r="L213" s="686">
        <v>0</v>
      </c>
      <c r="M213" s="818">
        <v>0</v>
      </c>
      <c r="N213" s="804">
        <v>0</v>
      </c>
      <c r="Q213" s="686">
        <v>0</v>
      </c>
      <c r="R213" s="686">
        <v>0</v>
      </c>
      <c r="S213" s="818">
        <v>0</v>
      </c>
      <c r="T213" s="804">
        <v>0</v>
      </c>
      <c r="V213" s="686">
        <v>0</v>
      </c>
      <c r="W213" s="686">
        <v>0</v>
      </c>
      <c r="X213" s="818">
        <v>0</v>
      </c>
      <c r="Y213" s="804">
        <v>0</v>
      </c>
      <c r="AA213" s="687">
        <v>0</v>
      </c>
      <c r="AB213" s="686"/>
      <c r="AC213" s="686">
        <v>0</v>
      </c>
      <c r="AD213" s="686">
        <v>0</v>
      </c>
      <c r="AE213" s="686">
        <v>0</v>
      </c>
      <c r="AF213" s="686">
        <v>0</v>
      </c>
      <c r="AG213" s="686">
        <v>0</v>
      </c>
      <c r="AH213" s="686">
        <v>0</v>
      </c>
      <c r="AI213" s="686">
        <v>0</v>
      </c>
      <c r="AJ213" s="686">
        <v>0</v>
      </c>
      <c r="AK213" s="686">
        <v>0</v>
      </c>
      <c r="AL213" s="686">
        <v>0</v>
      </c>
      <c r="AM213" s="686">
        <v>0</v>
      </c>
      <c r="AN213" s="686">
        <v>0</v>
      </c>
      <c r="AO213" s="686"/>
      <c r="AP213" s="686">
        <v>0</v>
      </c>
      <c r="AQ213" s="686">
        <v>0</v>
      </c>
      <c r="AR213" s="686">
        <v>0</v>
      </c>
      <c r="AS213" s="686">
        <v>0</v>
      </c>
      <c r="AT213" s="686">
        <v>0</v>
      </c>
      <c r="AU213" s="686">
        <v>0</v>
      </c>
      <c r="AV213" s="686">
        <v>0</v>
      </c>
      <c r="AW213" s="686">
        <v>0</v>
      </c>
      <c r="AX213" s="686">
        <v>272028.84000000003</v>
      </c>
      <c r="AY213" s="686">
        <v>0</v>
      </c>
      <c r="AZ213" s="686">
        <v>0</v>
      </c>
      <c r="BA213" s="686">
        <v>0</v>
      </c>
    </row>
    <row r="214" spans="1:53" outlineLevel="1">
      <c r="A214" s="799" t="s">
        <v>872</v>
      </c>
      <c r="B214" s="1014"/>
      <c r="C214" s="890" t="s">
        <v>873</v>
      </c>
      <c r="D214" s="1022"/>
      <c r="E214" s="1022"/>
      <c r="F214" s="992">
        <v>8559516.9800000023</v>
      </c>
      <c r="G214" s="992">
        <v>7395032.2400000002</v>
      </c>
      <c r="H214" s="887">
        <v>1164484.7400000021</v>
      </c>
      <c r="I214" s="680">
        <v>0.15746851429548359</v>
      </c>
      <c r="J214" s="799"/>
      <c r="K214" s="992">
        <v>74528289.910000011</v>
      </c>
      <c r="L214" s="992">
        <v>57789962.280000009</v>
      </c>
      <c r="M214" s="887">
        <v>16738327.630000003</v>
      </c>
      <c r="N214" s="680">
        <v>0.28964074329899353</v>
      </c>
      <c r="O214" s="1031"/>
      <c r="P214" s="1031"/>
      <c r="Q214" s="992">
        <v>33545839.949999999</v>
      </c>
      <c r="R214" s="992">
        <v>20110010.399999999</v>
      </c>
      <c r="S214" s="887">
        <v>13435829.550000001</v>
      </c>
      <c r="T214" s="680">
        <v>0.66811648938779278</v>
      </c>
      <c r="U214" s="1031"/>
      <c r="V214" s="992">
        <v>102369310.73000002</v>
      </c>
      <c r="W214" s="992">
        <v>70351510.150000006</v>
      </c>
      <c r="X214" s="887">
        <v>32017800.580000013</v>
      </c>
      <c r="Y214" s="680">
        <v>0.45511177388706003</v>
      </c>
      <c r="Z214" s="799"/>
      <c r="AA214" s="992">
        <v>-3559201.3900000006</v>
      </c>
      <c r="AB214" s="799"/>
      <c r="AC214" s="992">
        <v>9015506.5399999991</v>
      </c>
      <c r="AD214" s="992">
        <v>5210200.080000001</v>
      </c>
      <c r="AE214" s="992">
        <v>9067490</v>
      </c>
      <c r="AF214" s="992">
        <v>7215798.9900000002</v>
      </c>
      <c r="AG214" s="992">
        <v>7170956.2700000005</v>
      </c>
      <c r="AH214" s="992">
        <v>5401294.0300000003</v>
      </c>
      <c r="AI214" s="992">
        <v>7313684.129999999</v>
      </c>
      <c r="AJ214" s="992">
        <v>7395032.2400000002</v>
      </c>
      <c r="AK214" s="992">
        <v>7160705.7799999993</v>
      </c>
      <c r="AL214" s="992">
        <v>7293626.6399999997</v>
      </c>
      <c r="AM214" s="992">
        <v>7089624.1600000011</v>
      </c>
      <c r="AN214" s="992">
        <v>6297064.2400000002</v>
      </c>
      <c r="AO214" s="799"/>
      <c r="AP214" s="992">
        <v>8391016.9100000001</v>
      </c>
      <c r="AQ214" s="992">
        <v>7758402.21</v>
      </c>
      <c r="AR214" s="992">
        <v>8323222.3899999997</v>
      </c>
      <c r="AS214" s="992">
        <v>8255972.1600000011</v>
      </c>
      <c r="AT214" s="992">
        <v>8253836.290000001</v>
      </c>
      <c r="AU214" s="992">
        <v>16640535.460000001</v>
      </c>
      <c r="AV214" s="992">
        <v>8345787.5100000026</v>
      </c>
      <c r="AW214" s="992">
        <v>8559516.9800000023</v>
      </c>
      <c r="AX214" s="992">
        <v>49412719.599999994</v>
      </c>
      <c r="AY214" s="992">
        <v>0</v>
      </c>
      <c r="AZ214" s="992">
        <v>0</v>
      </c>
      <c r="BA214" s="992">
        <v>0</v>
      </c>
    </row>
    <row r="215" spans="1:53" ht="0.75" customHeight="1" outlineLevel="2">
      <c r="B215" s="1014"/>
      <c r="C215" s="890"/>
      <c r="D215" s="1022"/>
      <c r="E215" s="1022"/>
      <c r="F215" s="992"/>
      <c r="G215" s="992"/>
      <c r="H215" s="887"/>
      <c r="I215" s="680"/>
      <c r="J215" s="799"/>
      <c r="K215" s="992"/>
      <c r="L215" s="992"/>
      <c r="M215" s="887"/>
      <c r="N215" s="680"/>
      <c r="O215" s="1031"/>
      <c r="P215" s="1031"/>
      <c r="Q215" s="992"/>
      <c r="R215" s="992"/>
      <c r="S215" s="887"/>
      <c r="T215" s="680"/>
      <c r="U215" s="1031"/>
      <c r="V215" s="992"/>
      <c r="W215" s="992"/>
      <c r="X215" s="887"/>
      <c r="Y215" s="680"/>
      <c r="Z215" s="799"/>
      <c r="AA215" s="992"/>
      <c r="AB215" s="799"/>
      <c r="AC215" s="992"/>
      <c r="AD215" s="992"/>
      <c r="AE215" s="992"/>
      <c r="AF215" s="992"/>
      <c r="AG215" s="992"/>
      <c r="AH215" s="992"/>
      <c r="AI215" s="992"/>
      <c r="AJ215" s="992"/>
      <c r="AK215" s="992"/>
      <c r="AL215" s="992"/>
      <c r="AM215" s="992"/>
      <c r="AN215" s="992"/>
      <c r="AO215" s="799"/>
      <c r="AP215" s="992"/>
      <c r="AQ215" s="992"/>
      <c r="AR215" s="992"/>
      <c r="AS215" s="992"/>
      <c r="AT215" s="992"/>
      <c r="AU215" s="992"/>
      <c r="AV215" s="992"/>
      <c r="AW215" s="992"/>
      <c r="AX215" s="992"/>
      <c r="AY215" s="992"/>
      <c r="AZ215" s="992"/>
      <c r="BA215" s="992"/>
    </row>
    <row r="216" spans="1:53" outlineLevel="2">
      <c r="A216" s="799" t="s">
        <v>874</v>
      </c>
      <c r="B216" s="800" t="s">
        <v>875</v>
      </c>
      <c r="C216" s="801" t="s">
        <v>876</v>
      </c>
      <c r="D216" s="802"/>
      <c r="E216" s="803"/>
      <c r="F216" s="686">
        <v>18902.240000000002</v>
      </c>
      <c r="G216" s="686">
        <v>10189.780000000001</v>
      </c>
      <c r="H216" s="818">
        <v>8712.4600000000009</v>
      </c>
      <c r="I216" s="804">
        <v>0.85501944104779504</v>
      </c>
      <c r="K216" s="686">
        <v>57619.07</v>
      </c>
      <c r="L216" s="686">
        <v>54136.800000000003</v>
      </c>
      <c r="M216" s="818">
        <v>3482.2699999999968</v>
      </c>
      <c r="N216" s="804">
        <v>6.4323528542507072E-2</v>
      </c>
      <c r="Q216" s="686">
        <v>31629.920000000002</v>
      </c>
      <c r="R216" s="686">
        <v>31856.37</v>
      </c>
      <c r="S216" s="818">
        <v>-226.44999999999709</v>
      </c>
      <c r="T216" s="804">
        <v>-7.1084684162067771E-3</v>
      </c>
      <c r="V216" s="686">
        <v>75297.47</v>
      </c>
      <c r="W216" s="686">
        <v>63753.450000000004</v>
      </c>
      <c r="X216" s="818">
        <v>11544.019999999997</v>
      </c>
      <c r="Y216" s="804">
        <v>0.18107286742913514</v>
      </c>
      <c r="AA216" s="687">
        <v>774.26</v>
      </c>
      <c r="AB216" s="686"/>
      <c r="AC216" s="686">
        <v>3045.9500000000003</v>
      </c>
      <c r="AD216" s="686">
        <v>8122.2300000000005</v>
      </c>
      <c r="AE216" s="686">
        <v>1816.04</v>
      </c>
      <c r="AF216" s="686">
        <v>6544.22</v>
      </c>
      <c r="AG216" s="686">
        <v>2751.9900000000002</v>
      </c>
      <c r="AH216" s="686">
        <v>9983.3700000000008</v>
      </c>
      <c r="AI216" s="686">
        <v>11683.22</v>
      </c>
      <c r="AJ216" s="686">
        <v>10189.780000000001</v>
      </c>
      <c r="AK216" s="686">
        <v>3291.59</v>
      </c>
      <c r="AL216" s="686">
        <v>2931.51</v>
      </c>
      <c r="AM216" s="686">
        <v>3642.67</v>
      </c>
      <c r="AN216" s="686">
        <v>7812.63</v>
      </c>
      <c r="AO216" s="686"/>
      <c r="AP216" s="686">
        <v>6761.1900000000005</v>
      </c>
      <c r="AQ216" s="686">
        <v>7074.43</v>
      </c>
      <c r="AR216" s="686">
        <v>2192.08</v>
      </c>
      <c r="AS216" s="686">
        <v>4530.45</v>
      </c>
      <c r="AT216" s="686">
        <v>5431</v>
      </c>
      <c r="AU216" s="686">
        <v>7744.2300000000005</v>
      </c>
      <c r="AV216" s="686">
        <v>4983.45</v>
      </c>
      <c r="AW216" s="686">
        <v>18902.240000000002</v>
      </c>
      <c r="AX216" s="686">
        <v>-11008.82</v>
      </c>
      <c r="AY216" s="686">
        <v>0</v>
      </c>
      <c r="AZ216" s="686">
        <v>0</v>
      </c>
      <c r="BA216" s="686">
        <v>0</v>
      </c>
    </row>
    <row r="217" spans="1:53" outlineLevel="2">
      <c r="A217" s="799" t="s">
        <v>877</v>
      </c>
      <c r="B217" s="800" t="s">
        <v>878</v>
      </c>
      <c r="C217" s="801" t="s">
        <v>879</v>
      </c>
      <c r="D217" s="802"/>
      <c r="E217" s="803"/>
      <c r="F217" s="686">
        <v>162453.75</v>
      </c>
      <c r="G217" s="686">
        <v>124874.94</v>
      </c>
      <c r="H217" s="818">
        <v>37578.81</v>
      </c>
      <c r="I217" s="804">
        <v>0.30093155600315002</v>
      </c>
      <c r="K217" s="686">
        <v>882988.89</v>
      </c>
      <c r="L217" s="686">
        <v>974515.48</v>
      </c>
      <c r="M217" s="818">
        <v>-91526.589999999967</v>
      </c>
      <c r="N217" s="804">
        <v>-9.3920098631988858E-2</v>
      </c>
      <c r="Q217" s="686">
        <v>297856.78000000003</v>
      </c>
      <c r="R217" s="686">
        <v>341745.87</v>
      </c>
      <c r="S217" s="818">
        <v>-43889.089999999967</v>
      </c>
      <c r="T217" s="804">
        <v>-0.12842610212085362</v>
      </c>
      <c r="V217" s="686">
        <v>1279652.01</v>
      </c>
      <c r="W217" s="686">
        <v>1258234.03</v>
      </c>
      <c r="X217" s="818">
        <v>21417.979999999981</v>
      </c>
      <c r="Y217" s="804">
        <v>1.702225459599116E-2</v>
      </c>
      <c r="AA217" s="687">
        <v>52761.64</v>
      </c>
      <c r="AB217" s="686"/>
      <c r="AC217" s="686">
        <v>329649.67</v>
      </c>
      <c r="AD217" s="686">
        <v>3267.27</v>
      </c>
      <c r="AE217" s="686">
        <v>89771.62</v>
      </c>
      <c r="AF217" s="686">
        <v>126774.7</v>
      </c>
      <c r="AG217" s="686">
        <v>83306.350000000006</v>
      </c>
      <c r="AH217" s="686">
        <v>99270.1</v>
      </c>
      <c r="AI217" s="686">
        <v>117600.83</v>
      </c>
      <c r="AJ217" s="686">
        <v>124874.94</v>
      </c>
      <c r="AK217" s="686">
        <v>105508.56</v>
      </c>
      <c r="AL217" s="686">
        <v>78792.97</v>
      </c>
      <c r="AM217" s="686">
        <v>103357.23</v>
      </c>
      <c r="AN217" s="686">
        <v>109004.36</v>
      </c>
      <c r="AO217" s="686"/>
      <c r="AP217" s="686">
        <v>158273.45000000001</v>
      </c>
      <c r="AQ217" s="686">
        <v>149555.78</v>
      </c>
      <c r="AR217" s="686">
        <v>80954.13</v>
      </c>
      <c r="AS217" s="686">
        <v>101728.7</v>
      </c>
      <c r="AT217" s="686">
        <v>94620.05</v>
      </c>
      <c r="AU217" s="686">
        <v>81406.89</v>
      </c>
      <c r="AV217" s="686">
        <v>53996.14</v>
      </c>
      <c r="AW217" s="686">
        <v>162453.75</v>
      </c>
      <c r="AX217" s="686">
        <v>-90085.25</v>
      </c>
      <c r="AY217" s="686">
        <v>0</v>
      </c>
      <c r="AZ217" s="686">
        <v>0</v>
      </c>
      <c r="BA217" s="686">
        <v>0</v>
      </c>
    </row>
    <row r="218" spans="1:53" outlineLevel="1">
      <c r="A218" s="799" t="s">
        <v>880</v>
      </c>
      <c r="B218" s="1014"/>
      <c r="C218" s="890" t="s">
        <v>881</v>
      </c>
      <c r="D218" s="1022"/>
      <c r="E218" s="1022"/>
      <c r="F218" s="992">
        <v>181355.99</v>
      </c>
      <c r="G218" s="992">
        <v>135064.72</v>
      </c>
      <c r="H218" s="887">
        <v>46291.26999999999</v>
      </c>
      <c r="I218" s="680">
        <v>0.34273398708411784</v>
      </c>
      <c r="J218" s="799"/>
      <c r="K218" s="992">
        <v>940607.96</v>
      </c>
      <c r="L218" s="992">
        <v>1028652.28</v>
      </c>
      <c r="M218" s="887">
        <v>-88044.320000000065</v>
      </c>
      <c r="N218" s="680">
        <v>-8.5591916444301336E-2</v>
      </c>
      <c r="O218" s="1031"/>
      <c r="P218" s="1031"/>
      <c r="Q218" s="992">
        <v>329486.7</v>
      </c>
      <c r="R218" s="992">
        <v>373602.24</v>
      </c>
      <c r="S218" s="887">
        <v>-44115.539999999979</v>
      </c>
      <c r="T218" s="680">
        <v>-0.11808157253018606</v>
      </c>
      <c r="U218" s="1031"/>
      <c r="V218" s="992">
        <v>1354949.48</v>
      </c>
      <c r="W218" s="992">
        <v>1321987.48</v>
      </c>
      <c r="X218" s="887">
        <v>32962</v>
      </c>
      <c r="Y218" s="680">
        <v>2.4933670324926223E-2</v>
      </c>
      <c r="Z218" s="799"/>
      <c r="AA218" s="992">
        <v>53535.9</v>
      </c>
      <c r="AB218" s="799"/>
      <c r="AC218" s="992">
        <v>332695.62</v>
      </c>
      <c r="AD218" s="992">
        <v>11389.5</v>
      </c>
      <c r="AE218" s="992">
        <v>91587.659999999989</v>
      </c>
      <c r="AF218" s="992">
        <v>133318.91999999998</v>
      </c>
      <c r="AG218" s="992">
        <v>86058.340000000011</v>
      </c>
      <c r="AH218" s="992">
        <v>109253.47</v>
      </c>
      <c r="AI218" s="992">
        <v>129284.05</v>
      </c>
      <c r="AJ218" s="992">
        <v>135064.72</v>
      </c>
      <c r="AK218" s="992">
        <v>108800.15</v>
      </c>
      <c r="AL218" s="992">
        <v>81724.479999999996</v>
      </c>
      <c r="AM218" s="992">
        <v>106999.9</v>
      </c>
      <c r="AN218" s="992">
        <v>116816.99</v>
      </c>
      <c r="AO218" s="799"/>
      <c r="AP218" s="992">
        <v>165034.64000000001</v>
      </c>
      <c r="AQ218" s="992">
        <v>156630.21</v>
      </c>
      <c r="AR218" s="992">
        <v>83146.210000000006</v>
      </c>
      <c r="AS218" s="992">
        <v>106259.15</v>
      </c>
      <c r="AT218" s="992">
        <v>100051.05</v>
      </c>
      <c r="AU218" s="992">
        <v>89151.12</v>
      </c>
      <c r="AV218" s="992">
        <v>58979.59</v>
      </c>
      <c r="AW218" s="992">
        <v>181355.99</v>
      </c>
      <c r="AX218" s="992">
        <v>-101094.07</v>
      </c>
      <c r="AY218" s="992">
        <v>0</v>
      </c>
      <c r="AZ218" s="992">
        <v>0</v>
      </c>
      <c r="BA218" s="992">
        <v>0</v>
      </c>
    </row>
    <row r="219" spans="1:53" outlineLevel="2">
      <c r="B219" s="1014"/>
      <c r="C219" s="890"/>
      <c r="D219" s="1022"/>
      <c r="E219" s="1022"/>
      <c r="F219" s="992"/>
      <c r="G219" s="992"/>
      <c r="H219" s="887"/>
      <c r="I219" s="680"/>
      <c r="J219" s="799"/>
      <c r="K219" s="992"/>
      <c r="L219" s="992"/>
      <c r="M219" s="887"/>
      <c r="N219" s="680"/>
      <c r="O219" s="1031"/>
      <c r="P219" s="1031"/>
      <c r="Q219" s="992"/>
      <c r="R219" s="992"/>
      <c r="S219" s="887"/>
      <c r="T219" s="680"/>
      <c r="U219" s="1031"/>
      <c r="V219" s="992"/>
      <c r="W219" s="992"/>
      <c r="X219" s="887"/>
      <c r="Y219" s="680"/>
      <c r="Z219" s="799"/>
      <c r="AA219" s="992"/>
      <c r="AB219" s="799"/>
      <c r="AC219" s="992"/>
      <c r="AD219" s="992"/>
      <c r="AE219" s="992"/>
      <c r="AF219" s="992"/>
      <c r="AG219" s="992"/>
      <c r="AH219" s="992"/>
      <c r="AI219" s="992"/>
      <c r="AJ219" s="992"/>
      <c r="AK219" s="992"/>
      <c r="AL219" s="992"/>
      <c r="AM219" s="992"/>
      <c r="AN219" s="992"/>
      <c r="AO219" s="799"/>
      <c r="AP219" s="992"/>
      <c r="AQ219" s="992"/>
      <c r="AR219" s="992"/>
      <c r="AS219" s="992"/>
      <c r="AT219" s="992"/>
      <c r="AU219" s="992"/>
      <c r="AV219" s="992"/>
      <c r="AW219" s="992"/>
      <c r="AX219" s="992"/>
      <c r="AY219" s="992"/>
      <c r="AZ219" s="992"/>
      <c r="BA219" s="992"/>
    </row>
    <row r="220" spans="1:53" outlineLevel="2">
      <c r="A220" s="799" t="s">
        <v>3681</v>
      </c>
      <c r="B220" s="800" t="s">
        <v>3682</v>
      </c>
      <c r="C220" s="801" t="s">
        <v>3683</v>
      </c>
      <c r="D220" s="802"/>
      <c r="E220" s="803"/>
      <c r="F220" s="686">
        <v>-4.0999999999999996</v>
      </c>
      <c r="G220" s="686">
        <v>0</v>
      </c>
      <c r="H220" s="818">
        <v>-4.0999999999999996</v>
      </c>
      <c r="I220" s="804" t="s">
        <v>3376</v>
      </c>
      <c r="K220" s="686">
        <v>0</v>
      </c>
      <c r="L220" s="686">
        <v>0</v>
      </c>
      <c r="M220" s="818">
        <v>0</v>
      </c>
      <c r="N220" s="804">
        <v>0</v>
      </c>
      <c r="Q220" s="686">
        <v>0</v>
      </c>
      <c r="R220" s="686">
        <v>0</v>
      </c>
      <c r="S220" s="818">
        <v>0</v>
      </c>
      <c r="V220" s="686">
        <v>0</v>
      </c>
      <c r="W220" s="686">
        <v>0</v>
      </c>
      <c r="X220" s="818">
        <v>0</v>
      </c>
      <c r="Y220" s="804">
        <v>0</v>
      </c>
      <c r="AA220" s="687">
        <v>0</v>
      </c>
      <c r="AB220" s="686"/>
      <c r="AC220" s="686">
        <v>0</v>
      </c>
      <c r="AD220" s="686">
        <v>0</v>
      </c>
      <c r="AE220" s="686">
        <v>0</v>
      </c>
      <c r="AF220" s="686">
        <v>0</v>
      </c>
      <c r="AG220" s="686">
        <v>0</v>
      </c>
      <c r="AH220" s="686">
        <v>0</v>
      </c>
      <c r="AI220" s="686">
        <v>0</v>
      </c>
      <c r="AJ220" s="686">
        <v>0</v>
      </c>
      <c r="AK220" s="686">
        <v>0</v>
      </c>
      <c r="AL220" s="686">
        <v>0</v>
      </c>
      <c r="AM220" s="686">
        <v>0</v>
      </c>
      <c r="AN220" s="686">
        <v>0</v>
      </c>
      <c r="AO220" s="686"/>
      <c r="AP220" s="686">
        <v>0</v>
      </c>
      <c r="AQ220" s="686">
        <v>0</v>
      </c>
      <c r="AR220" s="686">
        <v>0</v>
      </c>
      <c r="AS220" s="686">
        <v>12.84</v>
      </c>
      <c r="AT220" s="686">
        <v>-12.84</v>
      </c>
      <c r="AU220" s="686">
        <v>3.77</v>
      </c>
      <c r="AV220" s="686">
        <v>0.33</v>
      </c>
      <c r="AW220" s="686">
        <v>-4.0999999999999996</v>
      </c>
      <c r="AX220" s="686">
        <v>0</v>
      </c>
      <c r="AY220" s="686">
        <v>0</v>
      </c>
      <c r="AZ220" s="686">
        <v>0</v>
      </c>
      <c r="BA220" s="686">
        <v>0</v>
      </c>
    </row>
    <row r="221" spans="1:53" outlineLevel="1">
      <c r="A221" s="799" t="s">
        <v>3495</v>
      </c>
      <c r="B221" s="1014"/>
      <c r="C221" s="890" t="s">
        <v>3496</v>
      </c>
      <c r="D221" s="1022"/>
      <c r="E221" s="1022"/>
      <c r="F221" s="992">
        <v>-4.0999999999999996</v>
      </c>
      <c r="G221" s="992">
        <v>0</v>
      </c>
      <c r="H221" s="887">
        <v>-4.0999999999999996</v>
      </c>
      <c r="I221" s="680" t="s">
        <v>3376</v>
      </c>
      <c r="J221" s="799"/>
      <c r="K221" s="992">
        <v>0</v>
      </c>
      <c r="L221" s="992">
        <v>0</v>
      </c>
      <c r="M221" s="887">
        <v>0</v>
      </c>
      <c r="N221" s="679">
        <v>0</v>
      </c>
      <c r="O221" s="1031"/>
      <c r="P221" s="1031"/>
      <c r="Q221" s="992">
        <v>0</v>
      </c>
      <c r="R221" s="992">
        <v>0</v>
      </c>
      <c r="S221" s="887">
        <v>0</v>
      </c>
      <c r="T221" s="680"/>
      <c r="U221" s="1031"/>
      <c r="V221" s="992">
        <v>0</v>
      </c>
      <c r="W221" s="992">
        <v>0</v>
      </c>
      <c r="X221" s="887">
        <v>0</v>
      </c>
      <c r="Y221" s="679">
        <v>0</v>
      </c>
      <c r="Z221" s="799"/>
      <c r="AA221" s="992">
        <v>0</v>
      </c>
      <c r="AB221" s="799"/>
      <c r="AC221" s="992">
        <v>0</v>
      </c>
      <c r="AD221" s="992">
        <v>0</v>
      </c>
      <c r="AE221" s="992">
        <v>0</v>
      </c>
      <c r="AF221" s="992">
        <v>0</v>
      </c>
      <c r="AG221" s="992">
        <v>0</v>
      </c>
      <c r="AH221" s="992">
        <v>0</v>
      </c>
      <c r="AI221" s="992">
        <v>0</v>
      </c>
      <c r="AJ221" s="992">
        <v>0</v>
      </c>
      <c r="AK221" s="992">
        <v>0</v>
      </c>
      <c r="AL221" s="992">
        <v>0</v>
      </c>
      <c r="AM221" s="992">
        <v>0</v>
      </c>
      <c r="AN221" s="992">
        <v>0</v>
      </c>
      <c r="AO221" s="799"/>
      <c r="AP221" s="992">
        <v>0</v>
      </c>
      <c r="AQ221" s="992">
        <v>0</v>
      </c>
      <c r="AR221" s="992">
        <v>0</v>
      </c>
      <c r="AS221" s="992">
        <v>12.84</v>
      </c>
      <c r="AT221" s="992">
        <v>-12.84</v>
      </c>
      <c r="AU221" s="992">
        <v>3.77</v>
      </c>
      <c r="AV221" s="992">
        <v>0.33</v>
      </c>
      <c r="AW221" s="992">
        <v>-4.0999999999999996</v>
      </c>
      <c r="AX221" s="992">
        <v>0</v>
      </c>
      <c r="AY221" s="992">
        <v>0</v>
      </c>
      <c r="AZ221" s="992">
        <v>0</v>
      </c>
      <c r="BA221" s="992">
        <v>0</v>
      </c>
    </row>
    <row r="222" spans="1:53" outlineLevel="2">
      <c r="B222" s="1014"/>
      <c r="C222" s="890"/>
      <c r="D222" s="1022"/>
      <c r="E222" s="1022"/>
      <c r="F222" s="992"/>
      <c r="G222" s="992"/>
      <c r="H222" s="887"/>
      <c r="I222" s="680"/>
      <c r="J222" s="799"/>
      <c r="K222" s="992"/>
      <c r="L222" s="992"/>
      <c r="M222" s="887"/>
      <c r="N222" s="680"/>
      <c r="O222" s="1031"/>
      <c r="P222" s="1031"/>
      <c r="Q222" s="992"/>
      <c r="R222" s="992"/>
      <c r="S222" s="887"/>
      <c r="T222" s="680"/>
      <c r="U222" s="1031"/>
      <c r="V222" s="992"/>
      <c r="W222" s="992"/>
      <c r="X222" s="887"/>
      <c r="Y222" s="680"/>
      <c r="Z222" s="799"/>
      <c r="AA222" s="992"/>
      <c r="AB222" s="799"/>
      <c r="AC222" s="992"/>
      <c r="AD222" s="992"/>
      <c r="AE222" s="992"/>
      <c r="AF222" s="992"/>
      <c r="AG222" s="992"/>
      <c r="AH222" s="992"/>
      <c r="AI222" s="992"/>
      <c r="AJ222" s="992"/>
      <c r="AK222" s="992"/>
      <c r="AL222" s="992"/>
      <c r="AM222" s="992"/>
      <c r="AN222" s="992"/>
      <c r="AO222" s="799"/>
      <c r="AP222" s="992"/>
      <c r="AQ222" s="992"/>
      <c r="AR222" s="992"/>
      <c r="AS222" s="992"/>
      <c r="AT222" s="992"/>
      <c r="AU222" s="992"/>
      <c r="AV222" s="992"/>
      <c r="AW222" s="992"/>
      <c r="AX222" s="992"/>
      <c r="AY222" s="992"/>
      <c r="AZ222" s="992"/>
      <c r="BA222" s="992"/>
    </row>
    <row r="223" spans="1:53" outlineLevel="2">
      <c r="A223" s="799" t="s">
        <v>882</v>
      </c>
      <c r="B223" s="800" t="s">
        <v>883</v>
      </c>
      <c r="C223" s="801" t="s">
        <v>690</v>
      </c>
      <c r="D223" s="802"/>
      <c r="E223" s="803"/>
      <c r="F223" s="686">
        <v>-4457.3500000000004</v>
      </c>
      <c r="G223" s="686">
        <v>-91730.23</v>
      </c>
      <c r="H223" s="818">
        <v>87272.87999999999</v>
      </c>
      <c r="I223" s="804">
        <v>0.95140805817231677</v>
      </c>
      <c r="K223" s="686">
        <v>802836.78</v>
      </c>
      <c r="L223" s="686">
        <v>695286.26</v>
      </c>
      <c r="M223" s="818">
        <v>107550.52000000002</v>
      </c>
      <c r="N223" s="804">
        <v>0.15468523712808593</v>
      </c>
      <c r="Q223" s="686">
        <v>30450.79</v>
      </c>
      <c r="R223" s="686">
        <v>181710.37</v>
      </c>
      <c r="S223" s="818">
        <v>-151259.57999999999</v>
      </c>
      <c r="T223" s="804">
        <v>-0.8324212866882611</v>
      </c>
      <c r="V223" s="686">
        <v>1300481.6000000001</v>
      </c>
      <c r="W223" s="686">
        <v>1192458.43</v>
      </c>
      <c r="X223" s="818">
        <v>108023.17000000016</v>
      </c>
      <c r="Y223" s="804">
        <v>9.0588625382941157E-2</v>
      </c>
      <c r="AA223" s="687">
        <v>134290.13</v>
      </c>
      <c r="AB223" s="686"/>
      <c r="AC223" s="686">
        <v>-26037.62</v>
      </c>
      <c r="AD223" s="686">
        <v>65478.6</v>
      </c>
      <c r="AE223" s="686">
        <v>-49682.8</v>
      </c>
      <c r="AF223" s="686">
        <v>227275.03</v>
      </c>
      <c r="AG223" s="686">
        <v>296542.68</v>
      </c>
      <c r="AH223" s="686">
        <v>-79757.59</v>
      </c>
      <c r="AI223" s="686">
        <v>353198.19</v>
      </c>
      <c r="AJ223" s="686">
        <v>-91730.23</v>
      </c>
      <c r="AK223" s="686">
        <v>170748.04</v>
      </c>
      <c r="AL223" s="686">
        <v>-28852.799999999999</v>
      </c>
      <c r="AM223" s="686">
        <v>127675.83</v>
      </c>
      <c r="AN223" s="686">
        <v>228073.75</v>
      </c>
      <c r="AO223" s="686"/>
      <c r="AP223" s="686">
        <v>-27859.279999999999</v>
      </c>
      <c r="AQ223" s="686">
        <v>259916.83000000002</v>
      </c>
      <c r="AR223" s="686">
        <v>250455.52000000002</v>
      </c>
      <c r="AS223" s="686">
        <v>85589.78</v>
      </c>
      <c r="AT223" s="686">
        <v>204283.14</v>
      </c>
      <c r="AU223" s="686">
        <v>188720.03</v>
      </c>
      <c r="AV223" s="686">
        <v>-153811.89000000001</v>
      </c>
      <c r="AW223" s="686">
        <v>-4457.3500000000004</v>
      </c>
      <c r="AX223" s="686">
        <v>-930311.63</v>
      </c>
      <c r="AY223" s="686">
        <v>0</v>
      </c>
      <c r="AZ223" s="686">
        <v>0</v>
      </c>
      <c r="BA223" s="686">
        <v>0</v>
      </c>
    </row>
    <row r="224" spans="1:53" outlineLevel="2">
      <c r="A224" s="799" t="s">
        <v>884</v>
      </c>
      <c r="B224" s="800" t="s">
        <v>885</v>
      </c>
      <c r="C224" s="801" t="s">
        <v>886</v>
      </c>
      <c r="D224" s="802"/>
      <c r="E224" s="803"/>
      <c r="F224" s="686">
        <v>0</v>
      </c>
      <c r="G224" s="686">
        <v>527.4</v>
      </c>
      <c r="H224" s="818">
        <v>-527.4</v>
      </c>
      <c r="I224" s="804" t="s">
        <v>3376</v>
      </c>
      <c r="K224" s="686">
        <v>2414.25</v>
      </c>
      <c r="L224" s="686">
        <v>527.4</v>
      </c>
      <c r="M224" s="818">
        <v>1886.85</v>
      </c>
      <c r="N224" s="804">
        <v>3.5776450511945392</v>
      </c>
      <c r="Q224" s="686">
        <v>587.23</v>
      </c>
      <c r="R224" s="686">
        <v>516.03</v>
      </c>
      <c r="S224" s="818">
        <v>71.200000000000045</v>
      </c>
      <c r="T224" s="804">
        <v>0.13797647423599413</v>
      </c>
      <c r="V224" s="686">
        <v>2934.92</v>
      </c>
      <c r="W224" s="686">
        <v>1073.83</v>
      </c>
      <c r="X224" s="818">
        <v>1861.0900000000001</v>
      </c>
      <c r="Y224" s="804">
        <v>1.7331328050063792</v>
      </c>
      <c r="AA224" s="687">
        <v>450.52</v>
      </c>
      <c r="AB224" s="686"/>
      <c r="AC224" s="686">
        <v>26.310000000000002</v>
      </c>
      <c r="AD224" s="686">
        <v>-14.120000000000001</v>
      </c>
      <c r="AE224" s="686">
        <v>2.2600000000000002</v>
      </c>
      <c r="AF224" s="686">
        <v>2.6</v>
      </c>
      <c r="AG224" s="686">
        <v>-5.68</v>
      </c>
      <c r="AH224" s="686">
        <v>-11.370000000000001</v>
      </c>
      <c r="AI224" s="686">
        <v>0</v>
      </c>
      <c r="AJ224" s="686">
        <v>527.4</v>
      </c>
      <c r="AK224" s="686">
        <v>432.47</v>
      </c>
      <c r="AL224" s="686">
        <v>36.61</v>
      </c>
      <c r="AM224" s="686">
        <v>0</v>
      </c>
      <c r="AN224" s="686">
        <v>51.59</v>
      </c>
      <c r="AO224" s="686"/>
      <c r="AP224" s="686">
        <v>78.67</v>
      </c>
      <c r="AQ224" s="686">
        <v>110.11</v>
      </c>
      <c r="AR224" s="686">
        <v>117.53</v>
      </c>
      <c r="AS224" s="686">
        <v>419.97</v>
      </c>
      <c r="AT224" s="686">
        <v>1100.74</v>
      </c>
      <c r="AU224" s="686">
        <v>587.23</v>
      </c>
      <c r="AV224" s="686">
        <v>0</v>
      </c>
      <c r="AW224" s="686">
        <v>0</v>
      </c>
      <c r="AX224" s="686">
        <v>0</v>
      </c>
      <c r="AY224" s="686">
        <v>0</v>
      </c>
      <c r="AZ224" s="686">
        <v>0</v>
      </c>
      <c r="BA224" s="686">
        <v>0</v>
      </c>
    </row>
    <row r="225" spans="1:53" outlineLevel="2">
      <c r="A225" s="799" t="s">
        <v>887</v>
      </c>
      <c r="B225" s="800" t="s">
        <v>888</v>
      </c>
      <c r="C225" s="801" t="s">
        <v>889</v>
      </c>
      <c r="D225" s="802"/>
      <c r="E225" s="803"/>
      <c r="F225" s="686">
        <v>40688.97</v>
      </c>
      <c r="G225" s="686">
        <v>-47399.06</v>
      </c>
      <c r="H225" s="818">
        <v>88088.03</v>
      </c>
      <c r="I225" s="804">
        <v>1.8584341124064487</v>
      </c>
      <c r="K225" s="686">
        <v>234642.99</v>
      </c>
      <c r="L225" s="686">
        <v>245363.67</v>
      </c>
      <c r="M225" s="818">
        <v>-10720.680000000022</v>
      </c>
      <c r="N225" s="804">
        <v>-4.3693021057273969E-2</v>
      </c>
      <c r="Q225" s="686">
        <v>103348.34</v>
      </c>
      <c r="R225" s="686">
        <v>96666.12</v>
      </c>
      <c r="S225" s="818">
        <v>6682.2200000000012</v>
      </c>
      <c r="T225" s="804">
        <v>6.9126804717102558E-2</v>
      </c>
      <c r="V225" s="686">
        <v>376707.88</v>
      </c>
      <c r="W225" s="686">
        <v>373961.89</v>
      </c>
      <c r="X225" s="818">
        <v>2745.9899999999907</v>
      </c>
      <c r="Y225" s="804">
        <v>7.3429674879437329E-3</v>
      </c>
      <c r="AA225" s="687">
        <v>26685.9</v>
      </c>
      <c r="AB225" s="686"/>
      <c r="AC225" s="686">
        <v>21781.37</v>
      </c>
      <c r="AD225" s="686">
        <v>25595.7</v>
      </c>
      <c r="AE225" s="686">
        <v>31553.280000000002</v>
      </c>
      <c r="AF225" s="686">
        <v>30502.86</v>
      </c>
      <c r="AG225" s="686">
        <v>39264.340000000004</v>
      </c>
      <c r="AH225" s="686">
        <v>25480.850000000002</v>
      </c>
      <c r="AI225" s="686">
        <v>118584.33</v>
      </c>
      <c r="AJ225" s="686">
        <v>-47399.06</v>
      </c>
      <c r="AK225" s="686">
        <v>43054.37</v>
      </c>
      <c r="AL225" s="686">
        <v>25715.65</v>
      </c>
      <c r="AM225" s="686">
        <v>42962.6</v>
      </c>
      <c r="AN225" s="686">
        <v>30332.27</v>
      </c>
      <c r="AO225" s="686"/>
      <c r="AP225" s="686">
        <v>19031.36</v>
      </c>
      <c r="AQ225" s="686">
        <v>44340.39</v>
      </c>
      <c r="AR225" s="686">
        <v>17424.900000000001</v>
      </c>
      <c r="AS225" s="686">
        <v>32495.32</v>
      </c>
      <c r="AT225" s="686">
        <v>18002.68</v>
      </c>
      <c r="AU225" s="686">
        <v>35364.840000000004</v>
      </c>
      <c r="AV225" s="686">
        <v>27294.53</v>
      </c>
      <c r="AW225" s="686">
        <v>40688.97</v>
      </c>
      <c r="AX225" s="686">
        <v>-10127.25</v>
      </c>
      <c r="AY225" s="686">
        <v>0</v>
      </c>
      <c r="AZ225" s="686">
        <v>0</v>
      </c>
      <c r="BA225" s="686">
        <v>0</v>
      </c>
    </row>
    <row r="226" spans="1:53" outlineLevel="2">
      <c r="A226" s="799" t="s">
        <v>890</v>
      </c>
      <c r="B226" s="800" t="s">
        <v>891</v>
      </c>
      <c r="C226" s="801" t="s">
        <v>834</v>
      </c>
      <c r="D226" s="802"/>
      <c r="E226" s="803"/>
      <c r="F226" s="686">
        <v>69487.3</v>
      </c>
      <c r="G226" s="686">
        <v>37086.14</v>
      </c>
      <c r="H226" s="818">
        <v>32401.160000000003</v>
      </c>
      <c r="I226" s="804">
        <v>0.873673021781183</v>
      </c>
      <c r="K226" s="686">
        <v>790070.48</v>
      </c>
      <c r="L226" s="686">
        <v>209558.43</v>
      </c>
      <c r="M226" s="818">
        <v>580512.05000000005</v>
      </c>
      <c r="N226" s="804">
        <v>2.7701679669961266</v>
      </c>
      <c r="Q226" s="686">
        <v>198604.45</v>
      </c>
      <c r="R226" s="686">
        <v>59751.46</v>
      </c>
      <c r="S226" s="818">
        <v>138852.99000000002</v>
      </c>
      <c r="T226" s="804">
        <v>2.3238426307909466</v>
      </c>
      <c r="V226" s="686">
        <v>862459.92999999993</v>
      </c>
      <c r="W226" s="686">
        <v>394674.56</v>
      </c>
      <c r="X226" s="818">
        <v>467785.36999999994</v>
      </c>
      <c r="Y226" s="804">
        <v>1.1852432799316985</v>
      </c>
      <c r="AA226" s="687">
        <v>40880.340000000004</v>
      </c>
      <c r="AB226" s="686"/>
      <c r="AC226" s="686">
        <v>6482.92</v>
      </c>
      <c r="AD226" s="686">
        <v>65524.270000000004</v>
      </c>
      <c r="AE226" s="686">
        <v>32329.41</v>
      </c>
      <c r="AF226" s="686">
        <v>4891.1000000000004</v>
      </c>
      <c r="AG226" s="686">
        <v>40579.270000000004</v>
      </c>
      <c r="AH226" s="686">
        <v>807.94</v>
      </c>
      <c r="AI226" s="686">
        <v>21857.38</v>
      </c>
      <c r="AJ226" s="686">
        <v>37086.14</v>
      </c>
      <c r="AK226" s="686">
        <v>41272.89</v>
      </c>
      <c r="AL226" s="686">
        <v>-30936.93</v>
      </c>
      <c r="AM226" s="686">
        <v>47653.340000000004</v>
      </c>
      <c r="AN226" s="686">
        <v>14400.15</v>
      </c>
      <c r="AO226" s="686"/>
      <c r="AP226" s="686">
        <v>81851.87</v>
      </c>
      <c r="AQ226" s="686">
        <v>137166.35</v>
      </c>
      <c r="AR226" s="686">
        <v>178697.1</v>
      </c>
      <c r="AS226" s="686">
        <v>67282.720000000001</v>
      </c>
      <c r="AT226" s="686">
        <v>126467.99</v>
      </c>
      <c r="AU226" s="686">
        <v>74396.83</v>
      </c>
      <c r="AV226" s="686">
        <v>54720.32</v>
      </c>
      <c r="AW226" s="686">
        <v>69487.3</v>
      </c>
      <c r="AX226" s="686">
        <v>24045.22</v>
      </c>
      <c r="AY226" s="686">
        <v>0</v>
      </c>
      <c r="AZ226" s="686">
        <v>0</v>
      </c>
      <c r="BA226" s="686">
        <v>0</v>
      </c>
    </row>
    <row r="227" spans="1:53" outlineLevel="2">
      <c r="A227" s="799" t="s">
        <v>892</v>
      </c>
      <c r="B227" s="800" t="s">
        <v>893</v>
      </c>
      <c r="C227" s="801" t="s">
        <v>837</v>
      </c>
      <c r="D227" s="802"/>
      <c r="E227" s="803"/>
      <c r="F227" s="686">
        <v>18170.84</v>
      </c>
      <c r="G227" s="686">
        <v>26525.040000000001</v>
      </c>
      <c r="H227" s="818">
        <v>-8354.2000000000007</v>
      </c>
      <c r="I227" s="804">
        <v>-0.31495522721172148</v>
      </c>
      <c r="K227" s="686">
        <v>267801.87</v>
      </c>
      <c r="L227" s="686">
        <v>224720.6</v>
      </c>
      <c r="M227" s="818">
        <v>43081.26999999999</v>
      </c>
      <c r="N227" s="804">
        <v>0.19171037279181344</v>
      </c>
      <c r="Q227" s="686">
        <v>91845.03</v>
      </c>
      <c r="R227" s="686">
        <v>84861.02</v>
      </c>
      <c r="S227" s="818">
        <v>6984.0099999999948</v>
      </c>
      <c r="T227" s="804">
        <v>8.2299387869719159E-2</v>
      </c>
      <c r="V227" s="686">
        <v>369824.38</v>
      </c>
      <c r="W227" s="686">
        <v>416705.46</v>
      </c>
      <c r="X227" s="818">
        <v>-46881.080000000016</v>
      </c>
      <c r="Y227" s="804">
        <v>-0.11250411741665207</v>
      </c>
      <c r="AA227" s="687">
        <v>17313.13</v>
      </c>
      <c r="AB227" s="686"/>
      <c r="AC227" s="686">
        <v>27968.58</v>
      </c>
      <c r="AD227" s="686">
        <v>28849.61</v>
      </c>
      <c r="AE227" s="686">
        <v>10019.98</v>
      </c>
      <c r="AF227" s="686">
        <v>39142.54</v>
      </c>
      <c r="AG227" s="686">
        <v>33878.870000000003</v>
      </c>
      <c r="AH227" s="686">
        <v>32914.270000000004</v>
      </c>
      <c r="AI227" s="686">
        <v>25421.71</v>
      </c>
      <c r="AJ227" s="686">
        <v>26525.040000000001</v>
      </c>
      <c r="AK227" s="686">
        <v>31114.15</v>
      </c>
      <c r="AL227" s="686">
        <v>36249.79</v>
      </c>
      <c r="AM227" s="686">
        <v>18151.350000000002</v>
      </c>
      <c r="AN227" s="686">
        <v>16507.22</v>
      </c>
      <c r="AO227" s="686"/>
      <c r="AP227" s="686">
        <v>31577.87</v>
      </c>
      <c r="AQ227" s="686">
        <v>35047.71</v>
      </c>
      <c r="AR227" s="686">
        <v>23454.62</v>
      </c>
      <c r="AS227" s="686">
        <v>48212.959999999999</v>
      </c>
      <c r="AT227" s="686">
        <v>37663.68</v>
      </c>
      <c r="AU227" s="686">
        <v>33918.879999999997</v>
      </c>
      <c r="AV227" s="686">
        <v>39755.31</v>
      </c>
      <c r="AW227" s="686">
        <v>18170.84</v>
      </c>
      <c r="AX227" s="686">
        <v>0</v>
      </c>
      <c r="AY227" s="686">
        <v>0</v>
      </c>
      <c r="AZ227" s="686">
        <v>0</v>
      </c>
      <c r="BA227" s="686">
        <v>0</v>
      </c>
    </row>
    <row r="228" spans="1:53" outlineLevel="2">
      <c r="A228" s="799" t="s">
        <v>894</v>
      </c>
      <c r="B228" s="800" t="s">
        <v>895</v>
      </c>
      <c r="C228" s="801" t="s">
        <v>896</v>
      </c>
      <c r="D228" s="802"/>
      <c r="E228" s="803"/>
      <c r="F228" s="686">
        <v>1505.19</v>
      </c>
      <c r="G228" s="686">
        <v>1081.05</v>
      </c>
      <c r="H228" s="818">
        <v>424.1400000000001</v>
      </c>
      <c r="I228" s="804">
        <v>0.39234077979741927</v>
      </c>
      <c r="K228" s="686">
        <v>14331.43</v>
      </c>
      <c r="L228" s="686">
        <v>23061.920000000002</v>
      </c>
      <c r="M228" s="818">
        <v>-8730.4900000000016</v>
      </c>
      <c r="N228" s="804">
        <v>-0.37856735258816271</v>
      </c>
      <c r="Q228" s="686">
        <v>6568.8</v>
      </c>
      <c r="R228" s="686">
        <v>7951.4400000000005</v>
      </c>
      <c r="S228" s="818">
        <v>-1382.6400000000003</v>
      </c>
      <c r="T228" s="804">
        <v>-0.17388548489330238</v>
      </c>
      <c r="V228" s="686">
        <v>31515.54</v>
      </c>
      <c r="W228" s="686">
        <v>42060.090000000004</v>
      </c>
      <c r="X228" s="818">
        <v>-10544.550000000003</v>
      </c>
      <c r="Y228" s="804">
        <v>-0.25070203130806429</v>
      </c>
      <c r="AA228" s="687">
        <v>2848.33</v>
      </c>
      <c r="AB228" s="686"/>
      <c r="AC228" s="686">
        <v>6330.41</v>
      </c>
      <c r="AD228" s="686">
        <v>2869.07</v>
      </c>
      <c r="AE228" s="686">
        <v>1997.1100000000001</v>
      </c>
      <c r="AF228" s="686">
        <v>1160.46</v>
      </c>
      <c r="AG228" s="686">
        <v>2753.43</v>
      </c>
      <c r="AH228" s="686">
        <v>1226.1300000000001</v>
      </c>
      <c r="AI228" s="686">
        <v>5644.26</v>
      </c>
      <c r="AJ228" s="686">
        <v>1081.05</v>
      </c>
      <c r="AK228" s="686">
        <v>2108.06</v>
      </c>
      <c r="AL228" s="686">
        <v>7036.58</v>
      </c>
      <c r="AM228" s="686">
        <v>144.65</v>
      </c>
      <c r="AN228" s="686">
        <v>7894.8200000000006</v>
      </c>
      <c r="AO228" s="686"/>
      <c r="AP228" s="686">
        <v>1742.33</v>
      </c>
      <c r="AQ228" s="686">
        <v>695.43000000000006</v>
      </c>
      <c r="AR228" s="686">
        <v>-10.950000000000001</v>
      </c>
      <c r="AS228" s="686">
        <v>1492.41</v>
      </c>
      <c r="AT228" s="686">
        <v>3843.41</v>
      </c>
      <c r="AU228" s="686">
        <v>2718.7000000000003</v>
      </c>
      <c r="AV228" s="686">
        <v>2344.91</v>
      </c>
      <c r="AW228" s="686">
        <v>1505.19</v>
      </c>
      <c r="AX228" s="686">
        <v>65.69</v>
      </c>
      <c r="AY228" s="686">
        <v>0</v>
      </c>
      <c r="AZ228" s="686">
        <v>0</v>
      </c>
      <c r="BA228" s="686">
        <v>0</v>
      </c>
    </row>
    <row r="229" spans="1:53" outlineLevel="2">
      <c r="A229" s="799" t="s">
        <v>897</v>
      </c>
      <c r="B229" s="800" t="s">
        <v>898</v>
      </c>
      <c r="C229" s="801" t="s">
        <v>899</v>
      </c>
      <c r="D229" s="802"/>
      <c r="E229" s="803"/>
      <c r="F229" s="686">
        <v>99319.96</v>
      </c>
      <c r="G229" s="686">
        <v>149338.70000000001</v>
      </c>
      <c r="H229" s="818">
        <v>-50018.740000000005</v>
      </c>
      <c r="I229" s="804">
        <v>-0.33493488292050222</v>
      </c>
      <c r="K229" s="686">
        <v>943826.8</v>
      </c>
      <c r="L229" s="686">
        <v>1009419.24</v>
      </c>
      <c r="M229" s="818">
        <v>-65592.439999999944</v>
      </c>
      <c r="N229" s="804">
        <v>-6.498037425955934E-2</v>
      </c>
      <c r="Q229" s="686">
        <v>430470.60000000003</v>
      </c>
      <c r="R229" s="686">
        <v>358679.69</v>
      </c>
      <c r="S229" s="818">
        <v>71790.910000000033</v>
      </c>
      <c r="T229" s="804">
        <v>0.2001532620929834</v>
      </c>
      <c r="V229" s="686">
        <v>1287842.32</v>
      </c>
      <c r="W229" s="686">
        <v>1383184.45</v>
      </c>
      <c r="X229" s="818">
        <v>-95342.129999999888</v>
      </c>
      <c r="Y229" s="804">
        <v>-6.8929440321570917E-2</v>
      </c>
      <c r="AA229" s="687">
        <v>95372.040000000008</v>
      </c>
      <c r="AB229" s="686"/>
      <c r="AC229" s="686">
        <v>105506.81</v>
      </c>
      <c r="AD229" s="686">
        <v>145768.05000000002</v>
      </c>
      <c r="AE229" s="686">
        <v>142775.92000000001</v>
      </c>
      <c r="AF229" s="686">
        <v>107948.3</v>
      </c>
      <c r="AG229" s="686">
        <v>148740.47</v>
      </c>
      <c r="AH229" s="686">
        <v>96268.67</v>
      </c>
      <c r="AI229" s="686">
        <v>113072.32000000001</v>
      </c>
      <c r="AJ229" s="686">
        <v>149338.70000000001</v>
      </c>
      <c r="AK229" s="686">
        <v>98195.540000000008</v>
      </c>
      <c r="AL229" s="686">
        <v>54585.85</v>
      </c>
      <c r="AM229" s="686">
        <v>113669.33</v>
      </c>
      <c r="AN229" s="686">
        <v>77564.800000000003</v>
      </c>
      <c r="AO229" s="686"/>
      <c r="AP229" s="686">
        <v>74030.95</v>
      </c>
      <c r="AQ229" s="686">
        <v>127798.18000000001</v>
      </c>
      <c r="AR229" s="686">
        <v>82762.38</v>
      </c>
      <c r="AS229" s="686">
        <v>105498.79000000001</v>
      </c>
      <c r="AT229" s="686">
        <v>123265.90000000001</v>
      </c>
      <c r="AU229" s="686">
        <v>104288.19</v>
      </c>
      <c r="AV229" s="686">
        <v>226862.45</v>
      </c>
      <c r="AW229" s="686">
        <v>99319.96</v>
      </c>
      <c r="AX229" s="686">
        <v>9280.1</v>
      </c>
      <c r="AY229" s="686">
        <v>0</v>
      </c>
      <c r="AZ229" s="686">
        <v>0</v>
      </c>
      <c r="BA229" s="686">
        <v>0</v>
      </c>
    </row>
    <row r="230" spans="1:53" outlineLevel="2">
      <c r="A230" s="799" t="s">
        <v>900</v>
      </c>
      <c r="B230" s="800" t="s">
        <v>901</v>
      </c>
      <c r="C230" s="801" t="s">
        <v>902</v>
      </c>
      <c r="D230" s="802"/>
      <c r="E230" s="803"/>
      <c r="F230" s="686">
        <v>13648.2</v>
      </c>
      <c r="G230" s="686">
        <v>12664.1</v>
      </c>
      <c r="H230" s="818">
        <v>984.10000000000036</v>
      </c>
      <c r="I230" s="804">
        <v>7.770785132776907E-2</v>
      </c>
      <c r="K230" s="686">
        <v>119050.93000000001</v>
      </c>
      <c r="L230" s="686">
        <v>139326.37</v>
      </c>
      <c r="M230" s="818">
        <v>-20275.439999999988</v>
      </c>
      <c r="N230" s="804">
        <v>-0.1455247847195042</v>
      </c>
      <c r="Q230" s="686">
        <v>52209.37</v>
      </c>
      <c r="R230" s="686">
        <v>39627.230000000003</v>
      </c>
      <c r="S230" s="818">
        <v>12582.14</v>
      </c>
      <c r="T230" s="804">
        <v>0.3175124781621122</v>
      </c>
      <c r="V230" s="686">
        <v>171680.28</v>
      </c>
      <c r="W230" s="686">
        <v>208965.34</v>
      </c>
      <c r="X230" s="818">
        <v>-37285.06</v>
      </c>
      <c r="Y230" s="804">
        <v>-0.17842700612455634</v>
      </c>
      <c r="AA230" s="687">
        <v>17911.11</v>
      </c>
      <c r="AB230" s="686"/>
      <c r="AC230" s="686">
        <v>16418.05</v>
      </c>
      <c r="AD230" s="686">
        <v>21743.13</v>
      </c>
      <c r="AE230" s="686">
        <v>17805.04</v>
      </c>
      <c r="AF230" s="686">
        <v>21572.57</v>
      </c>
      <c r="AG230" s="686">
        <v>22160.350000000002</v>
      </c>
      <c r="AH230" s="686">
        <v>13152.1</v>
      </c>
      <c r="AI230" s="686">
        <v>13811.03</v>
      </c>
      <c r="AJ230" s="686">
        <v>12664.1</v>
      </c>
      <c r="AK230" s="686">
        <v>11749.94</v>
      </c>
      <c r="AL230" s="686">
        <v>9004.34</v>
      </c>
      <c r="AM230" s="686">
        <v>16738.93</v>
      </c>
      <c r="AN230" s="686">
        <v>15136.14</v>
      </c>
      <c r="AO230" s="686"/>
      <c r="AP230" s="686">
        <v>9974.07</v>
      </c>
      <c r="AQ230" s="686">
        <v>14532.89</v>
      </c>
      <c r="AR230" s="686">
        <v>11523.08</v>
      </c>
      <c r="AS230" s="686">
        <v>18746.560000000001</v>
      </c>
      <c r="AT230" s="686">
        <v>12064.960000000001</v>
      </c>
      <c r="AU230" s="686">
        <v>16502.64</v>
      </c>
      <c r="AV230" s="686">
        <v>22058.53</v>
      </c>
      <c r="AW230" s="686">
        <v>13648.2</v>
      </c>
      <c r="AX230" s="686">
        <v>4393.66</v>
      </c>
      <c r="AY230" s="686">
        <v>0</v>
      </c>
      <c r="AZ230" s="686">
        <v>0</v>
      </c>
      <c r="BA230" s="686">
        <v>0</v>
      </c>
    </row>
    <row r="231" spans="1:53" outlineLevel="2">
      <c r="A231" s="799" t="s">
        <v>903</v>
      </c>
      <c r="B231" s="800" t="s">
        <v>904</v>
      </c>
      <c r="C231" s="801" t="s">
        <v>905</v>
      </c>
      <c r="D231" s="802"/>
      <c r="E231" s="803"/>
      <c r="F231" s="686">
        <v>288538.07</v>
      </c>
      <c r="G231" s="686">
        <v>428607.8</v>
      </c>
      <c r="H231" s="818">
        <v>-140069.72999999998</v>
      </c>
      <c r="I231" s="804">
        <v>-0.32680163543453944</v>
      </c>
      <c r="K231" s="686">
        <v>2089033.1089999999</v>
      </c>
      <c r="L231" s="686">
        <v>4902679.68</v>
      </c>
      <c r="M231" s="818">
        <v>-2813646.5709999995</v>
      </c>
      <c r="N231" s="804">
        <v>-0.57389973537899985</v>
      </c>
      <c r="Q231" s="686">
        <v>882039.07000000007</v>
      </c>
      <c r="R231" s="686">
        <v>3187272.75</v>
      </c>
      <c r="S231" s="818">
        <v>-2305233.6799999997</v>
      </c>
      <c r="T231" s="804">
        <v>-0.72326213060993905</v>
      </c>
      <c r="V231" s="686">
        <v>3472176.7189999996</v>
      </c>
      <c r="W231" s="686">
        <v>5730966.0429999996</v>
      </c>
      <c r="X231" s="818">
        <v>-2258789.324</v>
      </c>
      <c r="Y231" s="804">
        <v>-0.39413762131062763</v>
      </c>
      <c r="AA231" s="687">
        <v>119543.22</v>
      </c>
      <c r="AB231" s="686"/>
      <c r="AC231" s="686">
        <v>497000.78</v>
      </c>
      <c r="AD231" s="686">
        <v>215982.11000000002</v>
      </c>
      <c r="AE231" s="686">
        <v>408140.89</v>
      </c>
      <c r="AF231" s="686">
        <v>252490.26</v>
      </c>
      <c r="AG231" s="686">
        <v>341792.89</v>
      </c>
      <c r="AH231" s="686">
        <v>2478898.7400000002</v>
      </c>
      <c r="AI231" s="686">
        <v>279766.21000000002</v>
      </c>
      <c r="AJ231" s="686">
        <v>428607.8</v>
      </c>
      <c r="AK231" s="686">
        <v>215748.7</v>
      </c>
      <c r="AL231" s="686">
        <v>240983.51</v>
      </c>
      <c r="AM231" s="686">
        <v>289835.21000000002</v>
      </c>
      <c r="AN231" s="686">
        <v>636576.19000000006</v>
      </c>
      <c r="AO231" s="686"/>
      <c r="AP231" s="686">
        <v>61915.56</v>
      </c>
      <c r="AQ231" s="686">
        <v>254890.329</v>
      </c>
      <c r="AR231" s="686">
        <v>310788.06</v>
      </c>
      <c r="AS231" s="686">
        <v>299234.55</v>
      </c>
      <c r="AT231" s="686">
        <v>280165.53999999998</v>
      </c>
      <c r="AU231" s="686">
        <v>731405.32000000007</v>
      </c>
      <c r="AV231" s="686">
        <v>-137904.32000000001</v>
      </c>
      <c r="AW231" s="686">
        <v>288538.07</v>
      </c>
      <c r="AX231" s="686">
        <v>62325</v>
      </c>
      <c r="AY231" s="686">
        <v>0</v>
      </c>
      <c r="AZ231" s="686">
        <v>0</v>
      </c>
      <c r="BA231" s="686">
        <v>0</v>
      </c>
    </row>
    <row r="232" spans="1:53" outlineLevel="2">
      <c r="A232" s="799" t="s">
        <v>906</v>
      </c>
      <c r="B232" s="800" t="s">
        <v>907</v>
      </c>
      <c r="C232" s="801" t="s">
        <v>870</v>
      </c>
      <c r="D232" s="802"/>
      <c r="E232" s="803"/>
      <c r="F232" s="686">
        <v>76475.650000000009</v>
      </c>
      <c r="G232" s="686">
        <v>74246.62</v>
      </c>
      <c r="H232" s="818">
        <v>2229.0300000000134</v>
      </c>
      <c r="I232" s="804">
        <v>3.0021972717411426E-2</v>
      </c>
      <c r="K232" s="686">
        <v>707850.59</v>
      </c>
      <c r="L232" s="686">
        <v>596820.19000000006</v>
      </c>
      <c r="M232" s="818">
        <v>111030.39999999991</v>
      </c>
      <c r="N232" s="804">
        <v>0.18603660174432085</v>
      </c>
      <c r="Q232" s="686">
        <v>251176.53</v>
      </c>
      <c r="R232" s="686">
        <v>203809.74</v>
      </c>
      <c r="S232" s="818">
        <v>47366.790000000008</v>
      </c>
      <c r="T232" s="804">
        <v>0.23240690067118486</v>
      </c>
      <c r="V232" s="686">
        <v>1096141.24</v>
      </c>
      <c r="W232" s="686">
        <v>831836.85000000009</v>
      </c>
      <c r="X232" s="818">
        <v>264304.3899999999</v>
      </c>
      <c r="Y232" s="804">
        <v>0.31773585168774365</v>
      </c>
      <c r="AA232" s="687">
        <v>53662.6</v>
      </c>
      <c r="AB232" s="686"/>
      <c r="AC232" s="686">
        <v>83345.13</v>
      </c>
      <c r="AD232" s="686">
        <v>77124.83</v>
      </c>
      <c r="AE232" s="686">
        <v>77124.83</v>
      </c>
      <c r="AF232" s="686">
        <v>78266.83</v>
      </c>
      <c r="AG232" s="686">
        <v>77148.83</v>
      </c>
      <c r="AH232" s="686">
        <v>55976.75</v>
      </c>
      <c r="AI232" s="686">
        <v>73586.37</v>
      </c>
      <c r="AJ232" s="686">
        <v>74246.62</v>
      </c>
      <c r="AK232" s="686">
        <v>84258.42</v>
      </c>
      <c r="AL232" s="686">
        <v>135019.13</v>
      </c>
      <c r="AM232" s="686">
        <v>91249.26</v>
      </c>
      <c r="AN232" s="686">
        <v>77763.839999999997</v>
      </c>
      <c r="AO232" s="686"/>
      <c r="AP232" s="686">
        <v>156603.75</v>
      </c>
      <c r="AQ232" s="686">
        <v>74350.880000000005</v>
      </c>
      <c r="AR232" s="686">
        <v>74980.44</v>
      </c>
      <c r="AS232" s="686">
        <v>75658.150000000009</v>
      </c>
      <c r="AT232" s="686">
        <v>75080.84</v>
      </c>
      <c r="AU232" s="686">
        <v>97623.790000000008</v>
      </c>
      <c r="AV232" s="686">
        <v>77077.09</v>
      </c>
      <c r="AW232" s="686">
        <v>76475.650000000009</v>
      </c>
      <c r="AX232" s="686">
        <v>0</v>
      </c>
      <c r="AY232" s="686">
        <v>0</v>
      </c>
      <c r="AZ232" s="686">
        <v>0</v>
      </c>
      <c r="BA232" s="686">
        <v>0</v>
      </c>
    </row>
    <row r="233" spans="1:53" outlineLevel="2">
      <c r="A233" s="799" t="s">
        <v>908</v>
      </c>
      <c r="B233" s="800" t="s">
        <v>909</v>
      </c>
      <c r="C233" s="801" t="s">
        <v>871</v>
      </c>
      <c r="D233" s="802"/>
      <c r="E233" s="803"/>
      <c r="F233" s="686">
        <v>1031.414</v>
      </c>
      <c r="G233" s="686">
        <v>1448.34</v>
      </c>
      <c r="H233" s="818">
        <v>-416.92599999999993</v>
      </c>
      <c r="I233" s="804">
        <v>-0.28786472789538364</v>
      </c>
      <c r="K233" s="686">
        <v>53645.061999999998</v>
      </c>
      <c r="L233" s="686">
        <v>57453.94</v>
      </c>
      <c r="M233" s="818">
        <v>-3808.8780000000042</v>
      </c>
      <c r="N233" s="804">
        <v>-6.6294461267582414E-2</v>
      </c>
      <c r="Q233" s="686">
        <v>7273.7420000000002</v>
      </c>
      <c r="R233" s="686">
        <v>4345.0200000000004</v>
      </c>
      <c r="S233" s="818">
        <v>2928.7219999999998</v>
      </c>
      <c r="T233" s="804">
        <v>0.67404108611697977</v>
      </c>
      <c r="V233" s="686">
        <v>59438.421999999999</v>
      </c>
      <c r="W233" s="686">
        <v>230105.14</v>
      </c>
      <c r="X233" s="818">
        <v>-170666.71800000002</v>
      </c>
      <c r="Y233" s="804">
        <v>-0.74169015955054296</v>
      </c>
      <c r="AA233" s="687">
        <v>37594.39</v>
      </c>
      <c r="AB233" s="686"/>
      <c r="AC233" s="686">
        <v>29297</v>
      </c>
      <c r="AD233" s="686">
        <v>1448.34</v>
      </c>
      <c r="AE233" s="686">
        <v>1448.34</v>
      </c>
      <c r="AF233" s="686">
        <v>19466.900000000001</v>
      </c>
      <c r="AG233" s="686">
        <v>1448.34</v>
      </c>
      <c r="AH233" s="686">
        <v>1448.34</v>
      </c>
      <c r="AI233" s="686">
        <v>1448.34</v>
      </c>
      <c r="AJ233" s="686">
        <v>1448.34</v>
      </c>
      <c r="AK233" s="686">
        <v>1448.34</v>
      </c>
      <c r="AL233" s="686">
        <v>1448.34</v>
      </c>
      <c r="AM233" s="686">
        <v>1448.34</v>
      </c>
      <c r="AN233" s="686">
        <v>1448.34</v>
      </c>
      <c r="AO233" s="686"/>
      <c r="AP233" s="686">
        <v>1031.414</v>
      </c>
      <c r="AQ233" s="686">
        <v>1031.414</v>
      </c>
      <c r="AR233" s="686">
        <v>1031.414</v>
      </c>
      <c r="AS233" s="686">
        <v>1031.414</v>
      </c>
      <c r="AT233" s="686">
        <v>42245.663999999997</v>
      </c>
      <c r="AU233" s="686">
        <v>5210.9140000000007</v>
      </c>
      <c r="AV233" s="686">
        <v>1031.414</v>
      </c>
      <c r="AW233" s="686">
        <v>1031.414</v>
      </c>
      <c r="AX233" s="686">
        <v>0</v>
      </c>
      <c r="AY233" s="686">
        <v>0</v>
      </c>
      <c r="AZ233" s="686">
        <v>0</v>
      </c>
      <c r="BA233" s="686">
        <v>0</v>
      </c>
    </row>
    <row r="234" spans="1:53" outlineLevel="1">
      <c r="A234" s="799" t="s">
        <v>910</v>
      </c>
      <c r="B234" s="1014"/>
      <c r="C234" s="890" t="s">
        <v>911</v>
      </c>
      <c r="D234" s="1022"/>
      <c r="E234" s="1022"/>
      <c r="F234" s="992">
        <v>604408.24400000006</v>
      </c>
      <c r="G234" s="992">
        <v>592395.9</v>
      </c>
      <c r="H234" s="887">
        <v>12012.344000000041</v>
      </c>
      <c r="I234" s="680">
        <v>2.0277561002701134E-2</v>
      </c>
      <c r="J234" s="1024"/>
      <c r="K234" s="992">
        <v>6025504.2910000002</v>
      </c>
      <c r="L234" s="992">
        <v>8104217.7000000011</v>
      </c>
      <c r="M234" s="887">
        <v>-2078713.4090000009</v>
      </c>
      <c r="N234" s="679">
        <v>-0.25649772574594099</v>
      </c>
      <c r="O234" s="1025"/>
      <c r="P234" s="1025"/>
      <c r="Q234" s="992">
        <v>2054573.9520000003</v>
      </c>
      <c r="R234" s="992">
        <v>4225190.87</v>
      </c>
      <c r="S234" s="887">
        <v>-2170616.9179999996</v>
      </c>
      <c r="T234" s="680">
        <v>-0.51373227501080909</v>
      </c>
      <c r="U234" s="1025"/>
      <c r="V234" s="992">
        <v>9031203.2310000006</v>
      </c>
      <c r="W234" s="992">
        <v>10805992.082999999</v>
      </c>
      <c r="X234" s="887">
        <v>-1774788.8519999981</v>
      </c>
      <c r="Y234" s="679">
        <v>-0.16424117641101166</v>
      </c>
      <c r="Z234" s="799"/>
      <c r="AA234" s="1027">
        <v>546551.71</v>
      </c>
      <c r="AB234" s="799"/>
      <c r="AC234" s="992">
        <v>768119.74</v>
      </c>
      <c r="AD234" s="992">
        <v>650369.59</v>
      </c>
      <c r="AE234" s="992">
        <v>673514.26</v>
      </c>
      <c r="AF234" s="992">
        <v>782719.45</v>
      </c>
      <c r="AG234" s="992">
        <v>1004303.7899999999</v>
      </c>
      <c r="AH234" s="992">
        <v>2626404.83</v>
      </c>
      <c r="AI234" s="992">
        <v>1006390.1399999999</v>
      </c>
      <c r="AJ234" s="992">
        <v>592395.9</v>
      </c>
      <c r="AK234" s="992">
        <v>700130.92</v>
      </c>
      <c r="AL234" s="992">
        <v>450290.07</v>
      </c>
      <c r="AM234" s="992">
        <v>749528.84</v>
      </c>
      <c r="AN234" s="992">
        <v>1105749.1100000001</v>
      </c>
      <c r="AO234" s="799"/>
      <c r="AP234" s="992">
        <v>409978.56400000001</v>
      </c>
      <c r="AQ234" s="992">
        <v>949880.51300000015</v>
      </c>
      <c r="AR234" s="992">
        <v>951224.09399999992</v>
      </c>
      <c r="AS234" s="992">
        <v>735662.62400000007</v>
      </c>
      <c r="AT234" s="992">
        <v>924184.54399999999</v>
      </c>
      <c r="AU234" s="992">
        <v>1290737.3640000003</v>
      </c>
      <c r="AV234" s="992">
        <v>159428.34399999998</v>
      </c>
      <c r="AW234" s="992">
        <v>604408.24400000006</v>
      </c>
      <c r="AX234" s="992">
        <v>-840329.21000000008</v>
      </c>
      <c r="AY234" s="992">
        <v>0</v>
      </c>
      <c r="AZ234" s="992">
        <v>0</v>
      </c>
      <c r="BA234" s="992">
        <v>0</v>
      </c>
    </row>
    <row r="235" spans="1:53" outlineLevel="2">
      <c r="B235" s="1014"/>
      <c r="C235" s="890"/>
      <c r="D235" s="1022"/>
      <c r="E235" s="1022"/>
      <c r="F235" s="992"/>
      <c r="G235" s="992"/>
      <c r="H235" s="887"/>
      <c r="I235" s="680"/>
      <c r="J235" s="1024"/>
      <c r="K235" s="992"/>
      <c r="L235" s="992"/>
      <c r="M235" s="887"/>
      <c r="N235" s="679"/>
      <c r="O235" s="1025"/>
      <c r="P235" s="1025"/>
      <c r="Q235" s="992"/>
      <c r="R235" s="992"/>
      <c r="S235" s="887"/>
      <c r="T235" s="680"/>
      <c r="U235" s="1025"/>
      <c r="V235" s="992"/>
      <c r="W235" s="992"/>
      <c r="X235" s="887"/>
      <c r="Y235" s="679"/>
      <c r="Z235" s="799"/>
      <c r="AA235" s="1027"/>
      <c r="AB235" s="799"/>
      <c r="AC235" s="992"/>
      <c r="AD235" s="992"/>
      <c r="AE235" s="992"/>
      <c r="AF235" s="992"/>
      <c r="AG235" s="992"/>
      <c r="AH235" s="992"/>
      <c r="AI235" s="992"/>
      <c r="AJ235" s="992"/>
      <c r="AK235" s="992"/>
      <c r="AL235" s="992"/>
      <c r="AM235" s="992"/>
      <c r="AN235" s="992"/>
      <c r="AO235" s="799"/>
      <c r="AP235" s="992"/>
      <c r="AQ235" s="992"/>
      <c r="AR235" s="992"/>
      <c r="AS235" s="992"/>
      <c r="AT235" s="992"/>
      <c r="AU235" s="992"/>
      <c r="AV235" s="992"/>
      <c r="AW235" s="992"/>
      <c r="AX235" s="992"/>
      <c r="AY235" s="992"/>
      <c r="AZ235" s="992"/>
      <c r="BA235" s="992"/>
    </row>
    <row r="236" spans="1:53" outlineLevel="1">
      <c r="A236" s="799" t="s">
        <v>912</v>
      </c>
      <c r="B236" s="1014"/>
      <c r="C236" s="890" t="s">
        <v>913</v>
      </c>
      <c r="D236" s="1022"/>
      <c r="E236" s="1022"/>
      <c r="F236" s="992">
        <v>0</v>
      </c>
      <c r="G236" s="992">
        <v>0</v>
      </c>
      <c r="H236" s="887">
        <v>0</v>
      </c>
      <c r="I236" s="680">
        <v>0</v>
      </c>
      <c r="J236" s="1024"/>
      <c r="K236" s="992">
        <v>0</v>
      </c>
      <c r="L236" s="992">
        <v>0</v>
      </c>
      <c r="M236" s="887">
        <v>0</v>
      </c>
      <c r="N236" s="679">
        <v>0</v>
      </c>
      <c r="O236" s="1025"/>
      <c r="P236" s="1025"/>
      <c r="Q236" s="992">
        <v>0</v>
      </c>
      <c r="R236" s="992">
        <v>0</v>
      </c>
      <c r="S236" s="887">
        <v>0</v>
      </c>
      <c r="T236" s="680">
        <v>0</v>
      </c>
      <c r="U236" s="1025"/>
      <c r="V236" s="992">
        <v>0</v>
      </c>
      <c r="W236" s="992">
        <v>0</v>
      </c>
      <c r="X236" s="887">
        <v>0</v>
      </c>
      <c r="Y236" s="679">
        <v>0</v>
      </c>
      <c r="Z236" s="799"/>
      <c r="AA236" s="1027">
        <v>0</v>
      </c>
      <c r="AB236" s="799"/>
      <c r="AC236" s="992">
        <v>0</v>
      </c>
      <c r="AD236" s="992">
        <v>0</v>
      </c>
      <c r="AE236" s="992">
        <v>0</v>
      </c>
      <c r="AF236" s="992">
        <v>0</v>
      </c>
      <c r="AG236" s="992">
        <v>0</v>
      </c>
      <c r="AH236" s="992">
        <v>0</v>
      </c>
      <c r="AI236" s="992">
        <v>0</v>
      </c>
      <c r="AJ236" s="992">
        <v>0</v>
      </c>
      <c r="AK236" s="992">
        <v>0</v>
      </c>
      <c r="AL236" s="992">
        <v>0</v>
      </c>
      <c r="AM236" s="992">
        <v>0</v>
      </c>
      <c r="AN236" s="992">
        <v>0</v>
      </c>
      <c r="AO236" s="799"/>
      <c r="AP236" s="992">
        <v>0</v>
      </c>
      <c r="AQ236" s="992">
        <v>0</v>
      </c>
      <c r="AR236" s="992">
        <v>0</v>
      </c>
      <c r="AS236" s="992">
        <v>0</v>
      </c>
      <c r="AT236" s="992">
        <v>0</v>
      </c>
      <c r="AU236" s="992">
        <v>0</v>
      </c>
      <c r="AV236" s="992">
        <v>0</v>
      </c>
      <c r="AW236" s="992">
        <v>0</v>
      </c>
      <c r="AX236" s="992">
        <v>0</v>
      </c>
      <c r="AY236" s="992">
        <v>0</v>
      </c>
      <c r="AZ236" s="992">
        <v>0</v>
      </c>
      <c r="BA236" s="992">
        <v>0</v>
      </c>
    </row>
    <row r="237" spans="1:53" outlineLevel="2">
      <c r="B237" s="1014"/>
      <c r="C237" s="890"/>
      <c r="D237" s="1022"/>
      <c r="E237" s="1022"/>
      <c r="F237" s="992"/>
      <c r="G237" s="992"/>
      <c r="H237" s="887"/>
      <c r="I237" s="680"/>
      <c r="J237" s="1024"/>
      <c r="K237" s="992"/>
      <c r="L237" s="992"/>
      <c r="M237" s="887"/>
      <c r="N237" s="679"/>
      <c r="O237" s="1025"/>
      <c r="P237" s="1025"/>
      <c r="Q237" s="992"/>
      <c r="R237" s="992"/>
      <c r="S237" s="887"/>
      <c r="T237" s="680"/>
      <c r="U237" s="1025"/>
      <c r="V237" s="992"/>
      <c r="W237" s="992"/>
      <c r="X237" s="887"/>
      <c r="Y237" s="679"/>
      <c r="Z237" s="799"/>
      <c r="AA237" s="1027"/>
      <c r="AB237" s="799"/>
      <c r="AC237" s="992"/>
      <c r="AD237" s="992"/>
      <c r="AE237" s="992"/>
      <c r="AF237" s="992"/>
      <c r="AG237" s="992"/>
      <c r="AH237" s="992"/>
      <c r="AI237" s="992"/>
      <c r="AJ237" s="992"/>
      <c r="AK237" s="992"/>
      <c r="AL237" s="992"/>
      <c r="AM237" s="992"/>
      <c r="AN237" s="992"/>
      <c r="AO237" s="799"/>
      <c r="AP237" s="992"/>
      <c r="AQ237" s="992"/>
      <c r="AR237" s="992"/>
      <c r="AS237" s="992"/>
      <c r="AT237" s="992"/>
      <c r="AU237" s="992"/>
      <c r="AV237" s="992"/>
      <c r="AW237" s="992"/>
      <c r="AX237" s="992"/>
      <c r="AY237" s="992"/>
      <c r="AZ237" s="992"/>
      <c r="BA237" s="992"/>
    </row>
    <row r="238" spans="1:53" outlineLevel="2">
      <c r="A238" s="799" t="s">
        <v>914</v>
      </c>
      <c r="B238" s="800" t="s">
        <v>915</v>
      </c>
      <c r="C238" s="801" t="s">
        <v>916</v>
      </c>
      <c r="D238" s="802"/>
      <c r="E238" s="803"/>
      <c r="F238" s="686">
        <v>1570.42</v>
      </c>
      <c r="G238" s="686">
        <v>890.41</v>
      </c>
      <c r="H238" s="818">
        <v>680.0100000000001</v>
      </c>
      <c r="I238" s="804">
        <v>0.7637043609123888</v>
      </c>
      <c r="K238" s="686">
        <v>14857.03</v>
      </c>
      <c r="L238" s="686">
        <v>5801.29</v>
      </c>
      <c r="M238" s="818">
        <v>9055.7400000000016</v>
      </c>
      <c r="N238" s="804">
        <v>1.5609872976527637</v>
      </c>
      <c r="Q238" s="686">
        <v>5121.95</v>
      </c>
      <c r="R238" s="686">
        <v>2251.9</v>
      </c>
      <c r="S238" s="818">
        <v>2870.0499999999997</v>
      </c>
      <c r="T238" s="804">
        <v>1.2745015320396109</v>
      </c>
      <c r="V238" s="686">
        <v>22595.91</v>
      </c>
      <c r="W238" s="686">
        <v>8801.5400000000009</v>
      </c>
      <c r="X238" s="818">
        <v>13794.369999999999</v>
      </c>
      <c r="Y238" s="804">
        <v>1.5672677735941662</v>
      </c>
      <c r="AA238" s="687">
        <v>360.94</v>
      </c>
      <c r="AB238" s="686"/>
      <c r="AC238" s="686">
        <v>751.23</v>
      </c>
      <c r="AD238" s="686">
        <v>835.06000000000006</v>
      </c>
      <c r="AE238" s="686">
        <v>505.36</v>
      </c>
      <c r="AF238" s="686">
        <v>885.92000000000007</v>
      </c>
      <c r="AG238" s="686">
        <v>571.82000000000005</v>
      </c>
      <c r="AH238" s="686">
        <v>514.23</v>
      </c>
      <c r="AI238" s="686">
        <v>847.26</v>
      </c>
      <c r="AJ238" s="686">
        <v>890.41</v>
      </c>
      <c r="AK238" s="686">
        <v>1980.13</v>
      </c>
      <c r="AL238" s="686">
        <v>2077.3000000000002</v>
      </c>
      <c r="AM238" s="686">
        <v>1782.27</v>
      </c>
      <c r="AN238" s="686">
        <v>1899.18</v>
      </c>
      <c r="AO238" s="686"/>
      <c r="AP238" s="686">
        <v>1501.06</v>
      </c>
      <c r="AQ238" s="686">
        <v>2275.79</v>
      </c>
      <c r="AR238" s="686">
        <v>2613.66</v>
      </c>
      <c r="AS238" s="686">
        <v>2016.54</v>
      </c>
      <c r="AT238" s="686">
        <v>1328.03</v>
      </c>
      <c r="AU238" s="686">
        <v>1714.6200000000001</v>
      </c>
      <c r="AV238" s="686">
        <v>1836.91</v>
      </c>
      <c r="AW238" s="686">
        <v>1570.42</v>
      </c>
      <c r="AX238" s="686">
        <v>0</v>
      </c>
      <c r="AY238" s="686">
        <v>0</v>
      </c>
      <c r="AZ238" s="686">
        <v>0</v>
      </c>
      <c r="BA238" s="686">
        <v>0</v>
      </c>
    </row>
    <row r="239" spans="1:53" outlineLevel="2">
      <c r="A239" s="799" t="s">
        <v>917</v>
      </c>
      <c r="B239" s="800" t="s">
        <v>918</v>
      </c>
      <c r="C239" s="801" t="s">
        <v>919</v>
      </c>
      <c r="D239" s="802"/>
      <c r="E239" s="803"/>
      <c r="F239" s="686">
        <v>1536.92</v>
      </c>
      <c r="G239" s="686">
        <v>3802.33</v>
      </c>
      <c r="H239" s="818">
        <v>-2265.41</v>
      </c>
      <c r="I239" s="804">
        <v>-0.59579520977926692</v>
      </c>
      <c r="K239" s="686">
        <v>26404.39</v>
      </c>
      <c r="L239" s="686">
        <v>25765.8</v>
      </c>
      <c r="M239" s="818">
        <v>638.59000000000015</v>
      </c>
      <c r="N239" s="804">
        <v>2.4784404132609902E-2</v>
      </c>
      <c r="Q239" s="686">
        <v>2960.85</v>
      </c>
      <c r="R239" s="686">
        <v>6769.29</v>
      </c>
      <c r="S239" s="818">
        <v>-3808.44</v>
      </c>
      <c r="T239" s="804">
        <v>-0.56260553174705175</v>
      </c>
      <c r="V239" s="686">
        <v>27969.7</v>
      </c>
      <c r="W239" s="686">
        <v>34112.869999999995</v>
      </c>
      <c r="X239" s="818">
        <v>-6143.1699999999946</v>
      </c>
      <c r="Y239" s="804">
        <v>-0.18008364584979203</v>
      </c>
      <c r="AA239" s="687">
        <v>4346.87</v>
      </c>
      <c r="AB239" s="686"/>
      <c r="AC239" s="686">
        <v>-3683.59</v>
      </c>
      <c r="AD239" s="686">
        <v>2423.16</v>
      </c>
      <c r="AE239" s="686">
        <v>11225.72</v>
      </c>
      <c r="AF239" s="686">
        <v>2335.56</v>
      </c>
      <c r="AG239" s="686">
        <v>6695.66</v>
      </c>
      <c r="AH239" s="686">
        <v>-2947.44</v>
      </c>
      <c r="AI239" s="686">
        <v>5914.4000000000005</v>
      </c>
      <c r="AJ239" s="686">
        <v>3802.33</v>
      </c>
      <c r="AK239" s="686">
        <v>3213.15</v>
      </c>
      <c r="AL239" s="686">
        <v>2196.48</v>
      </c>
      <c r="AM239" s="686">
        <v>1925</v>
      </c>
      <c r="AN239" s="686">
        <v>-5769.32</v>
      </c>
      <c r="AO239" s="686"/>
      <c r="AP239" s="686">
        <v>737.53</v>
      </c>
      <c r="AQ239" s="686">
        <v>1589.16</v>
      </c>
      <c r="AR239" s="686">
        <v>1831.0900000000001</v>
      </c>
      <c r="AS239" s="686">
        <v>17475.21</v>
      </c>
      <c r="AT239" s="686">
        <v>1810.55</v>
      </c>
      <c r="AU239" s="686">
        <v>448.73</v>
      </c>
      <c r="AV239" s="686">
        <v>975.2</v>
      </c>
      <c r="AW239" s="686">
        <v>1536.92</v>
      </c>
      <c r="AX239" s="686">
        <v>32.950000000000003</v>
      </c>
      <c r="AY239" s="686">
        <v>0</v>
      </c>
      <c r="AZ239" s="686">
        <v>0</v>
      </c>
      <c r="BA239" s="686">
        <v>0</v>
      </c>
    </row>
    <row r="240" spans="1:53" outlineLevel="2">
      <c r="A240" s="799" t="s">
        <v>920</v>
      </c>
      <c r="B240" s="800" t="s">
        <v>921</v>
      </c>
      <c r="C240" s="801" t="s">
        <v>922</v>
      </c>
      <c r="D240" s="802"/>
      <c r="E240" s="803"/>
      <c r="F240" s="686">
        <v>33682.97</v>
      </c>
      <c r="G240" s="686">
        <v>23370.02</v>
      </c>
      <c r="H240" s="818">
        <v>10312.950000000001</v>
      </c>
      <c r="I240" s="804">
        <v>0.4412897378778452</v>
      </c>
      <c r="K240" s="686">
        <v>284005.49</v>
      </c>
      <c r="L240" s="686">
        <v>204088.52000000002</v>
      </c>
      <c r="M240" s="818">
        <v>79916.969999999972</v>
      </c>
      <c r="N240" s="804">
        <v>0.39157993796025353</v>
      </c>
      <c r="Q240" s="686">
        <v>118744.28</v>
      </c>
      <c r="R240" s="686">
        <v>70515.92</v>
      </c>
      <c r="S240" s="818">
        <v>48228.36</v>
      </c>
      <c r="T240" s="804">
        <v>0.68393576939788914</v>
      </c>
      <c r="V240" s="686">
        <v>376289.32</v>
      </c>
      <c r="W240" s="686">
        <v>292987.08</v>
      </c>
      <c r="X240" s="818">
        <v>83302.239999999991</v>
      </c>
      <c r="Y240" s="804">
        <v>0.28432052362172416</v>
      </c>
      <c r="AA240" s="687">
        <v>25881.96</v>
      </c>
      <c r="AB240" s="686"/>
      <c r="AC240" s="686">
        <v>34478.43</v>
      </c>
      <c r="AD240" s="686">
        <v>23351.279999999999</v>
      </c>
      <c r="AE240" s="686">
        <v>26160.66</v>
      </c>
      <c r="AF240" s="686">
        <v>21402.62</v>
      </c>
      <c r="AG240" s="686">
        <v>28179.61</v>
      </c>
      <c r="AH240" s="686">
        <v>18243.73</v>
      </c>
      <c r="AI240" s="686">
        <v>28902.170000000002</v>
      </c>
      <c r="AJ240" s="686">
        <v>23370.02</v>
      </c>
      <c r="AK240" s="686">
        <v>23013.4</v>
      </c>
      <c r="AL240" s="686">
        <v>19648.12</v>
      </c>
      <c r="AM240" s="686">
        <v>25961.18</v>
      </c>
      <c r="AN240" s="686">
        <v>23661.13</v>
      </c>
      <c r="AO240" s="686"/>
      <c r="AP240" s="686">
        <v>28337.190000000002</v>
      </c>
      <c r="AQ240" s="686">
        <v>28731.7</v>
      </c>
      <c r="AR240" s="686">
        <v>34058.14</v>
      </c>
      <c r="AS240" s="686">
        <v>36976.99</v>
      </c>
      <c r="AT240" s="686">
        <v>37157.19</v>
      </c>
      <c r="AU240" s="686">
        <v>37451.78</v>
      </c>
      <c r="AV240" s="686">
        <v>47609.53</v>
      </c>
      <c r="AW240" s="686">
        <v>33682.97</v>
      </c>
      <c r="AX240" s="686">
        <v>1508.65</v>
      </c>
      <c r="AY240" s="686">
        <v>0</v>
      </c>
      <c r="AZ240" s="686">
        <v>0</v>
      </c>
      <c r="BA240" s="686">
        <v>0</v>
      </c>
    </row>
    <row r="241" spans="1:53" outlineLevel="2">
      <c r="A241" s="799" t="s">
        <v>923</v>
      </c>
      <c r="B241" s="800" t="s">
        <v>924</v>
      </c>
      <c r="C241" s="801" t="s">
        <v>925</v>
      </c>
      <c r="D241" s="802"/>
      <c r="E241" s="803"/>
      <c r="F241" s="686">
        <v>1913.64</v>
      </c>
      <c r="G241" s="686">
        <v>1734.44</v>
      </c>
      <c r="H241" s="818">
        <v>179.20000000000005</v>
      </c>
      <c r="I241" s="804">
        <v>0.10331865040012918</v>
      </c>
      <c r="K241" s="686">
        <v>19996.46</v>
      </c>
      <c r="L241" s="686">
        <v>20753.560000000001</v>
      </c>
      <c r="M241" s="818">
        <v>-757.10000000000218</v>
      </c>
      <c r="N241" s="804">
        <v>-3.6480488166849546E-2</v>
      </c>
      <c r="Q241" s="686">
        <v>7388.76</v>
      </c>
      <c r="R241" s="686">
        <v>2911.77</v>
      </c>
      <c r="S241" s="818">
        <v>4476.99</v>
      </c>
      <c r="T241" s="804">
        <v>1.5375493256678927</v>
      </c>
      <c r="V241" s="686">
        <v>22470.329999999998</v>
      </c>
      <c r="W241" s="686">
        <v>37355.83</v>
      </c>
      <c r="X241" s="818">
        <v>-14885.500000000004</v>
      </c>
      <c r="Y241" s="804">
        <v>-0.39847863104634546</v>
      </c>
      <c r="AA241" s="687">
        <v>4131.2</v>
      </c>
      <c r="AB241" s="686"/>
      <c r="AC241" s="686">
        <v>4250.24</v>
      </c>
      <c r="AD241" s="686">
        <v>4472.4800000000005</v>
      </c>
      <c r="AE241" s="686">
        <v>5196.08</v>
      </c>
      <c r="AF241" s="686">
        <v>3279.19</v>
      </c>
      <c r="AG241" s="686">
        <v>643.80000000000007</v>
      </c>
      <c r="AH241" s="686">
        <v>836.12</v>
      </c>
      <c r="AI241" s="686">
        <v>341.21</v>
      </c>
      <c r="AJ241" s="686">
        <v>1734.44</v>
      </c>
      <c r="AK241" s="686">
        <v>626.95000000000005</v>
      </c>
      <c r="AL241" s="686">
        <v>548.29</v>
      </c>
      <c r="AM241" s="686">
        <v>429.90000000000003</v>
      </c>
      <c r="AN241" s="686">
        <v>868.73</v>
      </c>
      <c r="AO241" s="686"/>
      <c r="AP241" s="686">
        <v>2822.52</v>
      </c>
      <c r="AQ241" s="686">
        <v>2651.58</v>
      </c>
      <c r="AR241" s="686">
        <v>2531.92</v>
      </c>
      <c r="AS241" s="686">
        <v>2244.83</v>
      </c>
      <c r="AT241" s="686">
        <v>2356.85</v>
      </c>
      <c r="AU241" s="686">
        <v>2233.08</v>
      </c>
      <c r="AV241" s="686">
        <v>3242.04</v>
      </c>
      <c r="AW241" s="686">
        <v>1913.64</v>
      </c>
      <c r="AX241" s="686">
        <v>0</v>
      </c>
      <c r="AY241" s="686">
        <v>0</v>
      </c>
      <c r="AZ241" s="686">
        <v>0</v>
      </c>
      <c r="BA241" s="686">
        <v>0</v>
      </c>
    </row>
    <row r="242" spans="1:53" outlineLevel="2">
      <c r="A242" s="799" t="s">
        <v>926</v>
      </c>
      <c r="B242" s="800" t="s">
        <v>927</v>
      </c>
      <c r="C242" s="801" t="s">
        <v>928</v>
      </c>
      <c r="D242" s="802"/>
      <c r="E242" s="803"/>
      <c r="F242" s="686">
        <v>31397.8</v>
      </c>
      <c r="G242" s="686">
        <v>28697.200000000001</v>
      </c>
      <c r="H242" s="818">
        <v>2700.5999999999985</v>
      </c>
      <c r="I242" s="804">
        <v>9.4106742121182502E-2</v>
      </c>
      <c r="K242" s="686">
        <v>244828.15</v>
      </c>
      <c r="L242" s="686">
        <v>206877.96</v>
      </c>
      <c r="M242" s="818">
        <v>37950.19</v>
      </c>
      <c r="N242" s="804">
        <v>0.18344240246761909</v>
      </c>
      <c r="Q242" s="686">
        <v>96081.11</v>
      </c>
      <c r="R242" s="686">
        <v>79095.490000000005</v>
      </c>
      <c r="S242" s="818">
        <v>16985.619999999995</v>
      </c>
      <c r="T242" s="804">
        <v>0.21474827452235259</v>
      </c>
      <c r="V242" s="686">
        <v>346095.74</v>
      </c>
      <c r="W242" s="686">
        <v>300320.31</v>
      </c>
      <c r="X242" s="818">
        <v>45775.429999999993</v>
      </c>
      <c r="Y242" s="804">
        <v>0.15242202566985893</v>
      </c>
      <c r="AA242" s="687">
        <v>19363.63</v>
      </c>
      <c r="AB242" s="686"/>
      <c r="AC242" s="686">
        <v>25404.03</v>
      </c>
      <c r="AD242" s="686">
        <v>27914.420000000002</v>
      </c>
      <c r="AE242" s="686">
        <v>24828.11</v>
      </c>
      <c r="AF242" s="686">
        <v>27063.88</v>
      </c>
      <c r="AG242" s="686">
        <v>22572.03</v>
      </c>
      <c r="AH242" s="686">
        <v>25117.260000000002</v>
      </c>
      <c r="AI242" s="686">
        <v>25281.03</v>
      </c>
      <c r="AJ242" s="686">
        <v>28697.200000000001</v>
      </c>
      <c r="AK242" s="686">
        <v>28505.86</v>
      </c>
      <c r="AL242" s="686">
        <v>24664.37</v>
      </c>
      <c r="AM242" s="686">
        <v>24543.58</v>
      </c>
      <c r="AN242" s="686">
        <v>23553.78</v>
      </c>
      <c r="AO242" s="686"/>
      <c r="AP242" s="686">
        <v>28307.82</v>
      </c>
      <c r="AQ242" s="686">
        <v>31604.54</v>
      </c>
      <c r="AR242" s="686">
        <v>28742.400000000001</v>
      </c>
      <c r="AS242" s="686">
        <v>32454.350000000002</v>
      </c>
      <c r="AT242" s="686">
        <v>27637.93</v>
      </c>
      <c r="AU242" s="686">
        <v>30940.5</v>
      </c>
      <c r="AV242" s="686">
        <v>33742.81</v>
      </c>
      <c r="AW242" s="686">
        <v>31397.8</v>
      </c>
      <c r="AX242" s="686">
        <v>0</v>
      </c>
      <c r="AY242" s="686">
        <v>0</v>
      </c>
      <c r="AZ242" s="686">
        <v>0</v>
      </c>
      <c r="BA242" s="686">
        <v>0</v>
      </c>
    </row>
    <row r="243" spans="1:53" outlineLevel="2">
      <c r="A243" s="799" t="s">
        <v>929</v>
      </c>
      <c r="B243" s="800" t="s">
        <v>930</v>
      </c>
      <c r="C243" s="801" t="s">
        <v>931</v>
      </c>
      <c r="D243" s="802"/>
      <c r="E243" s="803"/>
      <c r="F243" s="686">
        <v>210507.01</v>
      </c>
      <c r="G243" s="686">
        <v>215302.5</v>
      </c>
      <c r="H243" s="818">
        <v>-4795.4899999999907</v>
      </c>
      <c r="I243" s="804">
        <v>-2.2273266682922822E-2</v>
      </c>
      <c r="K243" s="686">
        <v>1824005.25</v>
      </c>
      <c r="L243" s="686">
        <v>1979167.23</v>
      </c>
      <c r="M243" s="818">
        <v>-155161.97999999998</v>
      </c>
      <c r="N243" s="804">
        <v>-7.8397609685564557E-2</v>
      </c>
      <c r="Q243" s="686">
        <v>681882.06</v>
      </c>
      <c r="R243" s="686">
        <v>759634.49</v>
      </c>
      <c r="S243" s="818">
        <v>-77752.429999999935</v>
      </c>
      <c r="T243" s="804">
        <v>-0.1023550549949357</v>
      </c>
      <c r="V243" s="686">
        <v>2689603.56</v>
      </c>
      <c r="W243" s="686">
        <v>2817926.14</v>
      </c>
      <c r="X243" s="818">
        <v>-128322.58000000007</v>
      </c>
      <c r="Y243" s="804">
        <v>-4.5537950118167421E-2</v>
      </c>
      <c r="AA243" s="687">
        <v>201948.09</v>
      </c>
      <c r="AB243" s="686"/>
      <c r="AC243" s="686">
        <v>212930.79</v>
      </c>
      <c r="AD243" s="686">
        <v>273720.67</v>
      </c>
      <c r="AE243" s="686">
        <v>230973.77000000002</v>
      </c>
      <c r="AF243" s="686">
        <v>233178.7</v>
      </c>
      <c r="AG243" s="686">
        <v>268728.81</v>
      </c>
      <c r="AH243" s="686">
        <v>337841.09</v>
      </c>
      <c r="AI243" s="686">
        <v>206490.9</v>
      </c>
      <c r="AJ243" s="686">
        <v>215302.5</v>
      </c>
      <c r="AK243" s="686">
        <v>217704.39</v>
      </c>
      <c r="AL243" s="686">
        <v>237530.21</v>
      </c>
      <c r="AM243" s="686">
        <v>211368.91</v>
      </c>
      <c r="AN243" s="686">
        <v>198994.80000000002</v>
      </c>
      <c r="AO243" s="686"/>
      <c r="AP243" s="686">
        <v>230682.32</v>
      </c>
      <c r="AQ243" s="686">
        <v>228377.5</v>
      </c>
      <c r="AR243" s="686">
        <v>244087.79</v>
      </c>
      <c r="AS243" s="686">
        <v>209897.15</v>
      </c>
      <c r="AT243" s="686">
        <v>229078.43</v>
      </c>
      <c r="AU243" s="686">
        <v>209993.97</v>
      </c>
      <c r="AV243" s="686">
        <v>261381.08000000002</v>
      </c>
      <c r="AW243" s="686">
        <v>210507.01</v>
      </c>
      <c r="AX243" s="686">
        <v>421.8</v>
      </c>
      <c r="AY243" s="686">
        <v>0</v>
      </c>
      <c r="AZ243" s="686">
        <v>0</v>
      </c>
      <c r="BA243" s="686">
        <v>0</v>
      </c>
    </row>
    <row r="244" spans="1:53" outlineLevel="2">
      <c r="A244" s="799" t="s">
        <v>932</v>
      </c>
      <c r="B244" s="800" t="s">
        <v>933</v>
      </c>
      <c r="C244" s="801" t="s">
        <v>934</v>
      </c>
      <c r="D244" s="802"/>
      <c r="E244" s="803"/>
      <c r="F244" s="686">
        <v>988</v>
      </c>
      <c r="G244" s="686">
        <v>504.6</v>
      </c>
      <c r="H244" s="818">
        <v>483.4</v>
      </c>
      <c r="I244" s="804">
        <v>0.95798652397938955</v>
      </c>
      <c r="K244" s="686">
        <v>5993.05</v>
      </c>
      <c r="L244" s="686">
        <v>7360.4400000000005</v>
      </c>
      <c r="M244" s="818">
        <v>-1367.3900000000003</v>
      </c>
      <c r="N244" s="804">
        <v>-0.18577557863388605</v>
      </c>
      <c r="Q244" s="686">
        <v>2699.01</v>
      </c>
      <c r="R244" s="686">
        <v>1956.18</v>
      </c>
      <c r="S244" s="818">
        <v>742.83000000000015</v>
      </c>
      <c r="T244" s="804">
        <v>0.37973499371223512</v>
      </c>
      <c r="V244" s="686">
        <v>7608.9800000000005</v>
      </c>
      <c r="W244" s="686">
        <v>10924.95</v>
      </c>
      <c r="X244" s="818">
        <v>-3315.9700000000003</v>
      </c>
      <c r="Y244" s="804">
        <v>-0.30352267058430471</v>
      </c>
      <c r="AA244" s="687">
        <v>463.99</v>
      </c>
      <c r="AB244" s="686"/>
      <c r="AC244" s="686">
        <v>1139.58</v>
      </c>
      <c r="AD244" s="686">
        <v>1107.43</v>
      </c>
      <c r="AE244" s="686">
        <v>1018.1700000000001</v>
      </c>
      <c r="AF244" s="686">
        <v>1145.77</v>
      </c>
      <c r="AG244" s="686">
        <v>993.31000000000006</v>
      </c>
      <c r="AH244" s="686">
        <v>855.69</v>
      </c>
      <c r="AI244" s="686">
        <v>595.89</v>
      </c>
      <c r="AJ244" s="686">
        <v>504.6</v>
      </c>
      <c r="AK244" s="686">
        <v>414</v>
      </c>
      <c r="AL244" s="686">
        <v>424.33</v>
      </c>
      <c r="AM244" s="686">
        <v>347.47</v>
      </c>
      <c r="AN244" s="686">
        <v>430.13</v>
      </c>
      <c r="AO244" s="686"/>
      <c r="AP244" s="686">
        <v>628.44000000000005</v>
      </c>
      <c r="AQ244" s="686">
        <v>487.23</v>
      </c>
      <c r="AR244" s="686">
        <v>761.83</v>
      </c>
      <c r="AS244" s="686">
        <v>746.34</v>
      </c>
      <c r="AT244" s="686">
        <v>670.2</v>
      </c>
      <c r="AU244" s="686">
        <v>860.34</v>
      </c>
      <c r="AV244" s="686">
        <v>850.67000000000007</v>
      </c>
      <c r="AW244" s="686">
        <v>988</v>
      </c>
      <c r="AX244" s="686">
        <v>0</v>
      </c>
      <c r="AY244" s="686">
        <v>0</v>
      </c>
      <c r="AZ244" s="686">
        <v>0</v>
      </c>
      <c r="BA244" s="686">
        <v>0</v>
      </c>
    </row>
    <row r="245" spans="1:53" outlineLevel="2">
      <c r="A245" s="799" t="s">
        <v>935</v>
      </c>
      <c r="B245" s="800" t="s">
        <v>936</v>
      </c>
      <c r="C245" s="801" t="s">
        <v>937</v>
      </c>
      <c r="D245" s="802"/>
      <c r="E245" s="803"/>
      <c r="F245" s="686">
        <v>54966.520000000004</v>
      </c>
      <c r="G245" s="686">
        <v>56862.200000000004</v>
      </c>
      <c r="H245" s="818">
        <v>-1895.6800000000003</v>
      </c>
      <c r="I245" s="804">
        <v>-3.3338140275965406E-2</v>
      </c>
      <c r="K245" s="686">
        <v>424810.11</v>
      </c>
      <c r="L245" s="686">
        <v>407926.73</v>
      </c>
      <c r="M245" s="818">
        <v>16883.380000000005</v>
      </c>
      <c r="N245" s="804">
        <v>4.1388265976098224E-2</v>
      </c>
      <c r="Q245" s="686">
        <v>162190.48000000001</v>
      </c>
      <c r="R245" s="686">
        <v>156626.21</v>
      </c>
      <c r="S245" s="818">
        <v>5564.2700000000186</v>
      </c>
      <c r="T245" s="804">
        <v>3.5525790989898935E-2</v>
      </c>
      <c r="V245" s="686">
        <v>640221.76</v>
      </c>
      <c r="W245" s="686">
        <v>604937.31999999995</v>
      </c>
      <c r="X245" s="818">
        <v>35284.440000000061</v>
      </c>
      <c r="Y245" s="804">
        <v>5.8327431344457413E-2</v>
      </c>
      <c r="AA245" s="687">
        <v>47215.58</v>
      </c>
      <c r="AB245" s="686"/>
      <c r="AC245" s="686">
        <v>47889.270000000004</v>
      </c>
      <c r="AD245" s="686">
        <v>48174.61</v>
      </c>
      <c r="AE245" s="686">
        <v>49395.96</v>
      </c>
      <c r="AF245" s="686">
        <v>53203.71</v>
      </c>
      <c r="AG245" s="686">
        <v>52636.97</v>
      </c>
      <c r="AH245" s="686">
        <v>48787.44</v>
      </c>
      <c r="AI245" s="686">
        <v>50976.57</v>
      </c>
      <c r="AJ245" s="686">
        <v>56862.200000000004</v>
      </c>
      <c r="AK245" s="686">
        <v>54495.58</v>
      </c>
      <c r="AL245" s="686">
        <v>57962.05</v>
      </c>
      <c r="AM245" s="686">
        <v>51277.72</v>
      </c>
      <c r="AN245" s="686">
        <v>51676.3</v>
      </c>
      <c r="AO245" s="686"/>
      <c r="AP245" s="686">
        <v>55165.8</v>
      </c>
      <c r="AQ245" s="686">
        <v>51339.94</v>
      </c>
      <c r="AR245" s="686">
        <v>54010.19</v>
      </c>
      <c r="AS245" s="686">
        <v>51937.87</v>
      </c>
      <c r="AT245" s="686">
        <v>50165.83</v>
      </c>
      <c r="AU245" s="686">
        <v>52993.32</v>
      </c>
      <c r="AV245" s="686">
        <v>54230.64</v>
      </c>
      <c r="AW245" s="686">
        <v>54966.520000000004</v>
      </c>
      <c r="AX245" s="686">
        <v>0</v>
      </c>
      <c r="AY245" s="686">
        <v>0</v>
      </c>
      <c r="AZ245" s="686">
        <v>0</v>
      </c>
      <c r="BA245" s="686">
        <v>0</v>
      </c>
    </row>
    <row r="246" spans="1:53" outlineLevel="2">
      <c r="A246" s="799" t="s">
        <v>938</v>
      </c>
      <c r="B246" s="800" t="s">
        <v>939</v>
      </c>
      <c r="C246" s="801" t="s">
        <v>940</v>
      </c>
      <c r="D246" s="802"/>
      <c r="E246" s="803"/>
      <c r="F246" s="686">
        <v>3873.4700000000003</v>
      </c>
      <c r="G246" s="686">
        <v>4085.29</v>
      </c>
      <c r="H246" s="818">
        <v>-211.81999999999971</v>
      </c>
      <c r="I246" s="804">
        <v>-5.1849440309011043E-2</v>
      </c>
      <c r="K246" s="686">
        <v>35185.93</v>
      </c>
      <c r="L246" s="686">
        <v>35813.919999999998</v>
      </c>
      <c r="M246" s="818">
        <v>-627.98999999999796</v>
      </c>
      <c r="N246" s="804">
        <v>-1.7534802110464254E-2</v>
      </c>
      <c r="Q246" s="686">
        <v>12059.59</v>
      </c>
      <c r="R246" s="686">
        <v>12402.07</v>
      </c>
      <c r="S246" s="818">
        <v>-342.47999999999956</v>
      </c>
      <c r="T246" s="804">
        <v>-2.7614744957898122E-2</v>
      </c>
      <c r="V246" s="686">
        <v>54080.350000000006</v>
      </c>
      <c r="W246" s="686">
        <v>55624.979999999996</v>
      </c>
      <c r="X246" s="818">
        <v>-1544.6299999999901</v>
      </c>
      <c r="Y246" s="804">
        <v>-2.7768639197712795E-2</v>
      </c>
      <c r="AA246" s="687">
        <v>5086.88</v>
      </c>
      <c r="AB246" s="686"/>
      <c r="AC246" s="686">
        <v>4601.6400000000003</v>
      </c>
      <c r="AD246" s="686">
        <v>4961.78</v>
      </c>
      <c r="AE246" s="686">
        <v>4644.3900000000003</v>
      </c>
      <c r="AF246" s="686">
        <v>4066.15</v>
      </c>
      <c r="AG246" s="686">
        <v>5137.8900000000003</v>
      </c>
      <c r="AH246" s="686">
        <v>4189.4400000000005</v>
      </c>
      <c r="AI246" s="686">
        <v>4127.34</v>
      </c>
      <c r="AJ246" s="686">
        <v>4085.29</v>
      </c>
      <c r="AK246" s="686">
        <v>3982.25</v>
      </c>
      <c r="AL246" s="686">
        <v>4798.01</v>
      </c>
      <c r="AM246" s="686">
        <v>5375.05</v>
      </c>
      <c r="AN246" s="686">
        <v>4739.1099999999997</v>
      </c>
      <c r="AO246" s="686"/>
      <c r="AP246" s="686">
        <v>4161.2300000000005</v>
      </c>
      <c r="AQ246" s="686">
        <v>5107.53</v>
      </c>
      <c r="AR246" s="686">
        <v>4574.51</v>
      </c>
      <c r="AS246" s="686">
        <v>4431.1000000000004</v>
      </c>
      <c r="AT246" s="686">
        <v>4851.97</v>
      </c>
      <c r="AU246" s="686">
        <v>3788.39</v>
      </c>
      <c r="AV246" s="686">
        <v>4397.7300000000005</v>
      </c>
      <c r="AW246" s="686">
        <v>3873.4700000000003</v>
      </c>
      <c r="AX246" s="686">
        <v>0</v>
      </c>
      <c r="AY246" s="686">
        <v>0</v>
      </c>
      <c r="AZ246" s="686">
        <v>0</v>
      </c>
      <c r="BA246" s="686">
        <v>0</v>
      </c>
    </row>
    <row r="247" spans="1:53" outlineLevel="2">
      <c r="A247" s="799" t="s">
        <v>941</v>
      </c>
      <c r="B247" s="800" t="s">
        <v>942</v>
      </c>
      <c r="C247" s="801" t="s">
        <v>943</v>
      </c>
      <c r="D247" s="802"/>
      <c r="E247" s="803"/>
      <c r="F247" s="686">
        <v>268.64999999999998</v>
      </c>
      <c r="G247" s="686">
        <v>0</v>
      </c>
      <c r="H247" s="818">
        <v>268.64999999999998</v>
      </c>
      <c r="I247" s="804" t="s">
        <v>3376</v>
      </c>
      <c r="K247" s="686">
        <v>2242.44</v>
      </c>
      <c r="L247" s="686">
        <v>1581.74</v>
      </c>
      <c r="M247" s="818">
        <v>660.7</v>
      </c>
      <c r="N247" s="804">
        <v>0.41770455321354966</v>
      </c>
      <c r="Q247" s="686">
        <v>747.81000000000006</v>
      </c>
      <c r="R247" s="686">
        <v>808.32</v>
      </c>
      <c r="S247" s="818">
        <v>-60.509999999999991</v>
      </c>
      <c r="T247" s="804">
        <v>-7.485896674584322E-2</v>
      </c>
      <c r="V247" s="686">
        <v>4044.91</v>
      </c>
      <c r="W247" s="686">
        <v>2259.98</v>
      </c>
      <c r="X247" s="818">
        <v>1784.9299999999998</v>
      </c>
      <c r="Y247" s="804">
        <v>0.78979902477013064</v>
      </c>
      <c r="AA247" s="687">
        <v>221.32</v>
      </c>
      <c r="AB247" s="686"/>
      <c r="AC247" s="686">
        <v>110.07000000000001</v>
      </c>
      <c r="AD247" s="686">
        <v>0</v>
      </c>
      <c r="AE247" s="686">
        <v>33.299999999999997</v>
      </c>
      <c r="AF247" s="686">
        <v>103.82000000000001</v>
      </c>
      <c r="AG247" s="686">
        <v>526.23</v>
      </c>
      <c r="AH247" s="686">
        <v>497.3</v>
      </c>
      <c r="AI247" s="686">
        <v>311.02</v>
      </c>
      <c r="AJ247" s="686">
        <v>0</v>
      </c>
      <c r="AK247" s="686">
        <v>596.94000000000005</v>
      </c>
      <c r="AL247" s="686">
        <v>531.66999999999996</v>
      </c>
      <c r="AM247" s="686">
        <v>460.86</v>
      </c>
      <c r="AN247" s="686">
        <v>213</v>
      </c>
      <c r="AO247" s="686"/>
      <c r="AP247" s="686">
        <v>524.91</v>
      </c>
      <c r="AQ247" s="686">
        <v>229.12</v>
      </c>
      <c r="AR247" s="686">
        <v>227.01</v>
      </c>
      <c r="AS247" s="686">
        <v>268.72000000000003</v>
      </c>
      <c r="AT247" s="686">
        <v>244.87</v>
      </c>
      <c r="AU247" s="686">
        <v>267.2</v>
      </c>
      <c r="AV247" s="686">
        <v>211.96</v>
      </c>
      <c r="AW247" s="686">
        <v>268.64999999999998</v>
      </c>
      <c r="AX247" s="686">
        <v>0</v>
      </c>
      <c r="AY247" s="686">
        <v>0</v>
      </c>
      <c r="AZ247" s="686">
        <v>0</v>
      </c>
      <c r="BA247" s="686">
        <v>0</v>
      </c>
    </row>
    <row r="248" spans="1:53" outlineLevel="2">
      <c r="A248" s="799" t="s">
        <v>944</v>
      </c>
      <c r="B248" s="800" t="s">
        <v>945</v>
      </c>
      <c r="C248" s="801" t="s">
        <v>946</v>
      </c>
      <c r="D248" s="802"/>
      <c r="E248" s="803"/>
      <c r="F248" s="686">
        <v>63911.32</v>
      </c>
      <c r="G248" s="686">
        <v>62750.25</v>
      </c>
      <c r="H248" s="818">
        <v>1161.0699999999997</v>
      </c>
      <c r="I248" s="804">
        <v>1.8503033852454765E-2</v>
      </c>
      <c r="K248" s="686">
        <v>352296.5</v>
      </c>
      <c r="L248" s="686">
        <v>453272.57</v>
      </c>
      <c r="M248" s="818">
        <v>-100976.07</v>
      </c>
      <c r="N248" s="804">
        <v>-0.22277119041198545</v>
      </c>
      <c r="Q248" s="686">
        <v>166875.62</v>
      </c>
      <c r="R248" s="686">
        <v>148192.85</v>
      </c>
      <c r="S248" s="818">
        <v>18682.76999999999</v>
      </c>
      <c r="T248" s="804">
        <v>0.12607065725505642</v>
      </c>
      <c r="V248" s="686">
        <v>544905.89</v>
      </c>
      <c r="W248" s="686">
        <v>671683.36</v>
      </c>
      <c r="X248" s="818">
        <v>-126777.46999999997</v>
      </c>
      <c r="Y248" s="804">
        <v>-0.1887458846680376</v>
      </c>
      <c r="AA248" s="687">
        <v>52894.33</v>
      </c>
      <c r="AB248" s="686"/>
      <c r="AC248" s="686">
        <v>50328.24</v>
      </c>
      <c r="AD248" s="686">
        <v>38071.340000000004</v>
      </c>
      <c r="AE248" s="686">
        <v>86849.19</v>
      </c>
      <c r="AF248" s="686">
        <v>47373.78</v>
      </c>
      <c r="AG248" s="686">
        <v>82457.17</v>
      </c>
      <c r="AH248" s="686">
        <v>44396.08</v>
      </c>
      <c r="AI248" s="686">
        <v>41046.520000000004</v>
      </c>
      <c r="AJ248" s="686">
        <v>62750.25</v>
      </c>
      <c r="AK248" s="686">
        <v>45429.67</v>
      </c>
      <c r="AL248" s="686">
        <v>34532.5</v>
      </c>
      <c r="AM248" s="686">
        <v>56774.51</v>
      </c>
      <c r="AN248" s="686">
        <v>55872.71</v>
      </c>
      <c r="AO248" s="686"/>
      <c r="AP248" s="686">
        <v>13325.970000000001</v>
      </c>
      <c r="AQ248" s="686">
        <v>33122.75</v>
      </c>
      <c r="AR248" s="686">
        <v>30387.08</v>
      </c>
      <c r="AS248" s="686">
        <v>56047.5</v>
      </c>
      <c r="AT248" s="686">
        <v>52537.58</v>
      </c>
      <c r="AU248" s="686">
        <v>54183.23</v>
      </c>
      <c r="AV248" s="686">
        <v>48781.07</v>
      </c>
      <c r="AW248" s="686">
        <v>63911.32</v>
      </c>
      <c r="AX248" s="686">
        <v>3406.12</v>
      </c>
      <c r="AY248" s="686">
        <v>0</v>
      </c>
      <c r="AZ248" s="686">
        <v>0</v>
      </c>
      <c r="BA248" s="686">
        <v>0</v>
      </c>
    </row>
    <row r="249" spans="1:53" outlineLevel="2">
      <c r="A249" s="799" t="s">
        <v>947</v>
      </c>
      <c r="B249" s="800" t="s">
        <v>948</v>
      </c>
      <c r="C249" s="801" t="s">
        <v>949</v>
      </c>
      <c r="D249" s="802"/>
      <c r="E249" s="803"/>
      <c r="F249" s="686">
        <v>25253.37</v>
      </c>
      <c r="G249" s="686">
        <v>21202.98</v>
      </c>
      <c r="H249" s="818">
        <v>4050.3899999999994</v>
      </c>
      <c r="I249" s="804">
        <v>0.19102927984651211</v>
      </c>
      <c r="K249" s="686">
        <v>194568.41</v>
      </c>
      <c r="L249" s="686">
        <v>218991.19</v>
      </c>
      <c r="M249" s="818">
        <v>-24422.78</v>
      </c>
      <c r="N249" s="804">
        <v>-0.11152402980229478</v>
      </c>
      <c r="Q249" s="686">
        <v>70112.290000000008</v>
      </c>
      <c r="R249" s="686">
        <v>77669.13</v>
      </c>
      <c r="S249" s="818">
        <v>-7556.8399999999965</v>
      </c>
      <c r="T249" s="804">
        <v>-9.7295283209686986E-2</v>
      </c>
      <c r="V249" s="686">
        <v>296659.59999999998</v>
      </c>
      <c r="W249" s="686">
        <v>357076.97</v>
      </c>
      <c r="X249" s="818">
        <v>-60417.369999999995</v>
      </c>
      <c r="Y249" s="804">
        <v>-0.16919985066525012</v>
      </c>
      <c r="AA249" s="687">
        <v>24254.62</v>
      </c>
      <c r="AB249" s="686"/>
      <c r="AC249" s="686">
        <v>19813</v>
      </c>
      <c r="AD249" s="686">
        <v>27916.49</v>
      </c>
      <c r="AE249" s="686">
        <v>23785.54</v>
      </c>
      <c r="AF249" s="686">
        <v>46178.6</v>
      </c>
      <c r="AG249" s="686">
        <v>23628.43</v>
      </c>
      <c r="AH249" s="686">
        <v>35466.5</v>
      </c>
      <c r="AI249" s="686">
        <v>20999.65</v>
      </c>
      <c r="AJ249" s="686">
        <v>21202.98</v>
      </c>
      <c r="AK249" s="686">
        <v>22193.24</v>
      </c>
      <c r="AL249" s="686">
        <v>25252.080000000002</v>
      </c>
      <c r="AM249" s="686">
        <v>33160.31</v>
      </c>
      <c r="AN249" s="686">
        <v>21485.56</v>
      </c>
      <c r="AO249" s="686"/>
      <c r="AP249" s="686">
        <v>17268.52</v>
      </c>
      <c r="AQ249" s="686">
        <v>29079.23</v>
      </c>
      <c r="AR249" s="686">
        <v>25201.58</v>
      </c>
      <c r="AS249" s="686">
        <v>30989.15</v>
      </c>
      <c r="AT249" s="686">
        <v>21917.64</v>
      </c>
      <c r="AU249" s="686">
        <v>21838.600000000002</v>
      </c>
      <c r="AV249" s="686">
        <v>23020.32</v>
      </c>
      <c r="AW249" s="686">
        <v>25253.37</v>
      </c>
      <c r="AX249" s="686">
        <v>0</v>
      </c>
      <c r="AY249" s="686">
        <v>0</v>
      </c>
      <c r="AZ249" s="686">
        <v>0</v>
      </c>
      <c r="BA249" s="686">
        <v>0</v>
      </c>
    </row>
    <row r="250" spans="1:53" outlineLevel="2">
      <c r="A250" s="799" t="s">
        <v>950</v>
      </c>
      <c r="B250" s="800" t="s">
        <v>951</v>
      </c>
      <c r="C250" s="801" t="s">
        <v>952</v>
      </c>
      <c r="D250" s="802"/>
      <c r="E250" s="803"/>
      <c r="F250" s="686">
        <v>1.81</v>
      </c>
      <c r="G250" s="686">
        <v>3596.79</v>
      </c>
      <c r="H250" s="818">
        <v>-3594.98</v>
      </c>
      <c r="I250" s="804">
        <v>-0.999496773511937</v>
      </c>
      <c r="K250" s="686">
        <v>-312.79000000000002</v>
      </c>
      <c r="L250" s="686">
        <v>24302.82</v>
      </c>
      <c r="M250" s="818">
        <v>-24615.61</v>
      </c>
      <c r="N250" s="804">
        <v>-1.0128705228446739</v>
      </c>
      <c r="Q250" s="686">
        <v>0.54</v>
      </c>
      <c r="R250" s="686">
        <v>8855.0300000000007</v>
      </c>
      <c r="S250" s="818">
        <v>-8854.49</v>
      </c>
      <c r="T250" s="804">
        <v>-0.99993901771083771</v>
      </c>
      <c r="V250" s="686">
        <v>11264.029999999999</v>
      </c>
      <c r="W250" s="686">
        <v>36892</v>
      </c>
      <c r="X250" s="818">
        <v>-25627.97</v>
      </c>
      <c r="Y250" s="804">
        <v>-0.69467553941233873</v>
      </c>
      <c r="AA250" s="687">
        <v>2218.44</v>
      </c>
      <c r="AB250" s="686"/>
      <c r="AC250" s="686">
        <v>3613.63</v>
      </c>
      <c r="AD250" s="686">
        <v>2514.9299999999998</v>
      </c>
      <c r="AE250" s="686">
        <v>2593.64</v>
      </c>
      <c r="AF250" s="686">
        <v>3537.28</v>
      </c>
      <c r="AG250" s="686">
        <v>3188.31</v>
      </c>
      <c r="AH250" s="686">
        <v>2167.3000000000002</v>
      </c>
      <c r="AI250" s="686">
        <v>3090.94</v>
      </c>
      <c r="AJ250" s="686">
        <v>3596.79</v>
      </c>
      <c r="AK250" s="686">
        <v>2772.25</v>
      </c>
      <c r="AL250" s="686">
        <v>3037.65</v>
      </c>
      <c r="AM250" s="686">
        <v>4419.42</v>
      </c>
      <c r="AN250" s="686">
        <v>1347.5</v>
      </c>
      <c r="AO250" s="686"/>
      <c r="AP250" s="686">
        <v>-314.60000000000002</v>
      </c>
      <c r="AQ250" s="686">
        <v>0</v>
      </c>
      <c r="AR250" s="686">
        <v>0</v>
      </c>
      <c r="AS250" s="686">
        <v>0</v>
      </c>
      <c r="AT250" s="686">
        <v>1.27</v>
      </c>
      <c r="AU250" s="686">
        <v>41.51</v>
      </c>
      <c r="AV250" s="686">
        <v>-42.78</v>
      </c>
      <c r="AW250" s="686">
        <v>1.81</v>
      </c>
      <c r="AX250" s="686">
        <v>0</v>
      </c>
      <c r="AY250" s="686">
        <v>0</v>
      </c>
      <c r="AZ250" s="686">
        <v>0</v>
      </c>
      <c r="BA250" s="686">
        <v>0</v>
      </c>
    </row>
    <row r="251" spans="1:53" outlineLevel="2">
      <c r="A251" s="799" t="s">
        <v>953</v>
      </c>
      <c r="B251" s="800" t="s">
        <v>954</v>
      </c>
      <c r="C251" s="801" t="s">
        <v>955</v>
      </c>
      <c r="D251" s="802"/>
      <c r="E251" s="803"/>
      <c r="F251" s="686">
        <v>0</v>
      </c>
      <c r="G251" s="686">
        <v>0</v>
      </c>
      <c r="H251" s="818">
        <v>0</v>
      </c>
      <c r="I251" s="804">
        <v>0</v>
      </c>
      <c r="K251" s="686">
        <v>-49.58</v>
      </c>
      <c r="L251" s="686">
        <v>0</v>
      </c>
      <c r="M251" s="818">
        <v>-49.58</v>
      </c>
      <c r="N251" s="804" t="s">
        <v>3376</v>
      </c>
      <c r="Q251" s="686">
        <v>-49.58</v>
      </c>
      <c r="R251" s="686">
        <v>0</v>
      </c>
      <c r="S251" s="818">
        <v>-49.58</v>
      </c>
      <c r="T251" s="804" t="s">
        <v>3376</v>
      </c>
      <c r="V251" s="686">
        <v>-49.58</v>
      </c>
      <c r="W251" s="686">
        <v>-603540.17000000004</v>
      </c>
      <c r="X251" s="818">
        <v>603490.59000000008</v>
      </c>
      <c r="Y251" s="804">
        <v>0.99991785136687761</v>
      </c>
      <c r="AA251" s="687">
        <v>-288206.66000000003</v>
      </c>
      <c r="AB251" s="686"/>
      <c r="AC251" s="686">
        <v>0</v>
      </c>
      <c r="AD251" s="686">
        <v>0</v>
      </c>
      <c r="AE251" s="686">
        <v>0</v>
      </c>
      <c r="AF251" s="686">
        <v>0</v>
      </c>
      <c r="AG251" s="686">
        <v>0</v>
      </c>
      <c r="AH251" s="686">
        <v>0</v>
      </c>
      <c r="AI251" s="686">
        <v>0</v>
      </c>
      <c r="AJ251" s="686">
        <v>0</v>
      </c>
      <c r="AK251" s="686">
        <v>0</v>
      </c>
      <c r="AL251" s="686">
        <v>0</v>
      </c>
      <c r="AM251" s="686">
        <v>0</v>
      </c>
      <c r="AN251" s="686">
        <v>0</v>
      </c>
      <c r="AO251" s="686"/>
      <c r="AP251" s="686">
        <v>0</v>
      </c>
      <c r="AQ251" s="686">
        <v>0</v>
      </c>
      <c r="AR251" s="686">
        <v>0</v>
      </c>
      <c r="AS251" s="686">
        <v>0</v>
      </c>
      <c r="AT251" s="686">
        <v>0</v>
      </c>
      <c r="AU251" s="686">
        <v>0</v>
      </c>
      <c r="AV251" s="686">
        <v>-49.58</v>
      </c>
      <c r="AW251" s="686">
        <v>0</v>
      </c>
      <c r="AX251" s="686">
        <v>0</v>
      </c>
      <c r="AY251" s="686">
        <v>0</v>
      </c>
      <c r="AZ251" s="686">
        <v>0</v>
      </c>
      <c r="BA251" s="686">
        <v>0</v>
      </c>
    </row>
    <row r="252" spans="1:53" outlineLevel="2">
      <c r="A252" s="799" t="s">
        <v>956</v>
      </c>
      <c r="B252" s="800" t="s">
        <v>957</v>
      </c>
      <c r="C252" s="801" t="s">
        <v>958</v>
      </c>
      <c r="D252" s="802"/>
      <c r="E252" s="803"/>
      <c r="F252" s="686">
        <v>572.63</v>
      </c>
      <c r="G252" s="686">
        <v>765.18000000000006</v>
      </c>
      <c r="H252" s="818">
        <v>-192.55000000000007</v>
      </c>
      <c r="I252" s="804">
        <v>-0.25164013696123794</v>
      </c>
      <c r="K252" s="686">
        <v>-2831.05</v>
      </c>
      <c r="L252" s="686">
        <v>9514.4</v>
      </c>
      <c r="M252" s="818">
        <v>-12345.45</v>
      </c>
      <c r="N252" s="804">
        <v>-1.2975542335827799</v>
      </c>
      <c r="Q252" s="686">
        <v>1597.02</v>
      </c>
      <c r="R252" s="686">
        <v>-64260.32</v>
      </c>
      <c r="S252" s="818">
        <v>65857.34</v>
      </c>
      <c r="T252" s="804">
        <v>1.0248523505640805</v>
      </c>
      <c r="V252" s="686">
        <v>7917.8</v>
      </c>
      <c r="W252" s="686">
        <v>10013.77</v>
      </c>
      <c r="X252" s="818">
        <v>-2095.9700000000003</v>
      </c>
      <c r="Y252" s="804">
        <v>-0.20930878180745116</v>
      </c>
      <c r="AA252" s="687">
        <v>-99917.13</v>
      </c>
      <c r="AB252" s="686"/>
      <c r="AC252" s="686">
        <v>1104.97</v>
      </c>
      <c r="AD252" s="686">
        <v>4609.34</v>
      </c>
      <c r="AE252" s="686">
        <v>-3574.61</v>
      </c>
      <c r="AF252" s="686">
        <v>3877.89</v>
      </c>
      <c r="AG252" s="686">
        <v>67757.13</v>
      </c>
      <c r="AH252" s="686">
        <v>-66205.17</v>
      </c>
      <c r="AI252" s="686">
        <v>1179.67</v>
      </c>
      <c r="AJ252" s="686">
        <v>765.18000000000006</v>
      </c>
      <c r="AK252" s="686">
        <v>85.75</v>
      </c>
      <c r="AL252" s="686">
        <v>7657.72</v>
      </c>
      <c r="AM252" s="686">
        <v>502.97</v>
      </c>
      <c r="AN252" s="686">
        <v>2502.41</v>
      </c>
      <c r="AO252" s="686"/>
      <c r="AP252" s="686">
        <v>-5859.01</v>
      </c>
      <c r="AQ252" s="686">
        <v>6.5</v>
      </c>
      <c r="AR252" s="686">
        <v>179.07</v>
      </c>
      <c r="AS252" s="686">
        <v>3739.75</v>
      </c>
      <c r="AT252" s="686">
        <v>-2494.38</v>
      </c>
      <c r="AU252" s="686">
        <v>145.91</v>
      </c>
      <c r="AV252" s="686">
        <v>878.48</v>
      </c>
      <c r="AW252" s="686">
        <v>572.63</v>
      </c>
      <c r="AX252" s="686">
        <v>-1071.2</v>
      </c>
      <c r="AY252" s="686">
        <v>0</v>
      </c>
      <c r="AZ252" s="686">
        <v>0</v>
      </c>
      <c r="BA252" s="686">
        <v>0</v>
      </c>
    </row>
    <row r="253" spans="1:53" outlineLevel="2">
      <c r="A253" s="799" t="s">
        <v>959</v>
      </c>
      <c r="B253" s="800" t="s">
        <v>960</v>
      </c>
      <c r="C253" s="801" t="s">
        <v>961</v>
      </c>
      <c r="D253" s="802"/>
      <c r="E253" s="803"/>
      <c r="F253" s="686">
        <v>1376.38</v>
      </c>
      <c r="G253" s="686">
        <v>1467.94</v>
      </c>
      <c r="H253" s="818">
        <v>-91.559999999999945</v>
      </c>
      <c r="I253" s="804">
        <v>-6.2373121517228187E-2</v>
      </c>
      <c r="K253" s="686">
        <v>17845.939999999999</v>
      </c>
      <c r="L253" s="686">
        <v>13886.66</v>
      </c>
      <c r="M253" s="818">
        <v>3959.2799999999988</v>
      </c>
      <c r="N253" s="804">
        <v>0.28511391508109213</v>
      </c>
      <c r="Q253" s="686">
        <v>4683.91</v>
      </c>
      <c r="R253" s="686">
        <v>4400.0200000000004</v>
      </c>
      <c r="S253" s="818">
        <v>283.88999999999942</v>
      </c>
      <c r="T253" s="804">
        <v>6.4520161271994073E-2</v>
      </c>
      <c r="V253" s="686">
        <v>23875.129999999997</v>
      </c>
      <c r="W253" s="686">
        <v>35412.270000000004</v>
      </c>
      <c r="X253" s="818">
        <v>-11537.140000000007</v>
      </c>
      <c r="Y253" s="804">
        <v>-0.32579498574928989</v>
      </c>
      <c r="AA253" s="687">
        <v>1423.91</v>
      </c>
      <c r="AB253" s="686"/>
      <c r="AC253" s="686">
        <v>1667.15</v>
      </c>
      <c r="AD253" s="686">
        <v>1088.55</v>
      </c>
      <c r="AE253" s="686">
        <v>4368.63</v>
      </c>
      <c r="AF253" s="686">
        <v>1168.43</v>
      </c>
      <c r="AG253" s="686">
        <v>1193.8800000000001</v>
      </c>
      <c r="AH253" s="686">
        <v>1530.52</v>
      </c>
      <c r="AI253" s="686">
        <v>1401.56</v>
      </c>
      <c r="AJ253" s="686">
        <v>1467.94</v>
      </c>
      <c r="AK253" s="686">
        <v>1202.48</v>
      </c>
      <c r="AL253" s="686">
        <v>1610.75</v>
      </c>
      <c r="AM253" s="686">
        <v>1666.7</v>
      </c>
      <c r="AN253" s="686">
        <v>1549.26</v>
      </c>
      <c r="AO253" s="686"/>
      <c r="AP253" s="686">
        <v>1453.25</v>
      </c>
      <c r="AQ253" s="686">
        <v>5671.79</v>
      </c>
      <c r="AR253" s="686">
        <v>2189.12</v>
      </c>
      <c r="AS253" s="686">
        <v>1712.02</v>
      </c>
      <c r="AT253" s="686">
        <v>2135.85</v>
      </c>
      <c r="AU253" s="686">
        <v>1847.94</v>
      </c>
      <c r="AV253" s="686">
        <v>1459.59</v>
      </c>
      <c r="AW253" s="686">
        <v>1376.38</v>
      </c>
      <c r="AX253" s="686">
        <v>0</v>
      </c>
      <c r="AY253" s="686">
        <v>0</v>
      </c>
      <c r="AZ253" s="686">
        <v>0</v>
      </c>
      <c r="BA253" s="686">
        <v>0</v>
      </c>
    </row>
    <row r="254" spans="1:53" outlineLevel="1">
      <c r="A254" s="799" t="s">
        <v>962</v>
      </c>
      <c r="B254" s="1014"/>
      <c r="C254" s="890" t="s">
        <v>963</v>
      </c>
      <c r="D254" s="1022"/>
      <c r="E254" s="1022"/>
      <c r="F254" s="992">
        <v>431820.91000000003</v>
      </c>
      <c r="G254" s="992">
        <v>425032.12999999995</v>
      </c>
      <c r="H254" s="887">
        <v>6788.7800000000861</v>
      </c>
      <c r="I254" s="680">
        <v>1.5972392487128177E-2</v>
      </c>
      <c r="J254" s="1024"/>
      <c r="K254" s="992">
        <v>3443845.73</v>
      </c>
      <c r="L254" s="992">
        <v>3615104.8299999996</v>
      </c>
      <c r="M254" s="887">
        <v>-171259.09999999963</v>
      </c>
      <c r="N254" s="679">
        <v>-4.7373204389207058E-2</v>
      </c>
      <c r="O254" s="1025"/>
      <c r="P254" s="1025"/>
      <c r="Q254" s="992">
        <v>1333095.7</v>
      </c>
      <c r="R254" s="992">
        <v>1267828.3500000001</v>
      </c>
      <c r="S254" s="887">
        <v>65267.34999999986</v>
      </c>
      <c r="T254" s="680">
        <v>5.1479642334863275E-2</v>
      </c>
      <c r="U254" s="1025"/>
      <c r="V254" s="992">
        <v>5075553.4300000006</v>
      </c>
      <c r="W254" s="992">
        <v>4672789.200000002</v>
      </c>
      <c r="X254" s="887">
        <v>402764.22999999858</v>
      </c>
      <c r="Y254" s="679">
        <v>8.6193537256077896E-2</v>
      </c>
      <c r="Z254" s="799"/>
      <c r="AA254" s="1027">
        <v>1687.9699999999978</v>
      </c>
      <c r="AB254" s="799"/>
      <c r="AC254" s="992">
        <v>404398.68000000005</v>
      </c>
      <c r="AD254" s="992">
        <v>461161.54000000004</v>
      </c>
      <c r="AE254" s="992">
        <v>468003.91000000003</v>
      </c>
      <c r="AF254" s="992">
        <v>448801.3000000001</v>
      </c>
      <c r="AG254" s="992">
        <v>564911.04999999993</v>
      </c>
      <c r="AH254" s="992">
        <v>451290.09000000008</v>
      </c>
      <c r="AI254" s="992">
        <v>391506.13000000006</v>
      </c>
      <c r="AJ254" s="992">
        <v>425032.12999999995</v>
      </c>
      <c r="AK254" s="992">
        <v>406216.04</v>
      </c>
      <c r="AL254" s="992">
        <v>422471.53</v>
      </c>
      <c r="AM254" s="992">
        <v>419995.85</v>
      </c>
      <c r="AN254" s="992">
        <v>383024.28</v>
      </c>
      <c r="AO254" s="799"/>
      <c r="AP254" s="992">
        <v>378742.94999999995</v>
      </c>
      <c r="AQ254" s="992">
        <v>420274.36</v>
      </c>
      <c r="AR254" s="992">
        <v>431395.39000000007</v>
      </c>
      <c r="AS254" s="992">
        <v>450937.52</v>
      </c>
      <c r="AT254" s="992">
        <v>429399.81</v>
      </c>
      <c r="AU254" s="992">
        <v>418749.12</v>
      </c>
      <c r="AV254" s="992">
        <v>482525.67</v>
      </c>
      <c r="AW254" s="992">
        <v>431820.91000000003</v>
      </c>
      <c r="AX254" s="992">
        <v>4298.3200000000006</v>
      </c>
      <c r="AY254" s="992">
        <v>0</v>
      </c>
      <c r="AZ254" s="992">
        <v>0</v>
      </c>
      <c r="BA254" s="992">
        <v>0</v>
      </c>
    </row>
    <row r="255" spans="1:53" ht="0.75" customHeight="1" outlineLevel="2">
      <c r="B255" s="1014"/>
      <c r="C255" s="890"/>
      <c r="D255" s="1022"/>
      <c r="E255" s="1022"/>
      <c r="F255" s="992"/>
      <c r="G255" s="992"/>
      <c r="H255" s="887"/>
      <c r="I255" s="680"/>
      <c r="J255" s="1024"/>
      <c r="K255" s="992"/>
      <c r="L255" s="992"/>
      <c r="M255" s="887"/>
      <c r="N255" s="679"/>
      <c r="O255" s="1025"/>
      <c r="P255" s="1025"/>
      <c r="Q255" s="992"/>
      <c r="R255" s="992"/>
      <c r="S255" s="887"/>
      <c r="T255" s="680"/>
      <c r="U255" s="1025"/>
      <c r="V255" s="992"/>
      <c r="W255" s="992"/>
      <c r="X255" s="887"/>
      <c r="Y255" s="679"/>
      <c r="Z255" s="799"/>
      <c r="AA255" s="1027"/>
      <c r="AB255" s="799"/>
      <c r="AC255" s="992"/>
      <c r="AD255" s="992"/>
      <c r="AE255" s="992"/>
      <c r="AF255" s="992"/>
      <c r="AG255" s="992"/>
      <c r="AH255" s="992"/>
      <c r="AI255" s="992"/>
      <c r="AJ255" s="992"/>
      <c r="AK255" s="992"/>
      <c r="AL255" s="992"/>
      <c r="AM255" s="992"/>
      <c r="AN255" s="992"/>
      <c r="AO255" s="799"/>
      <c r="AP255" s="992"/>
      <c r="AQ255" s="992"/>
      <c r="AR255" s="992"/>
      <c r="AS255" s="992"/>
      <c r="AT255" s="992"/>
      <c r="AU255" s="992"/>
      <c r="AV255" s="992"/>
      <c r="AW255" s="992"/>
      <c r="AX255" s="992"/>
      <c r="AY255" s="992"/>
      <c r="AZ255" s="992"/>
      <c r="BA255" s="992"/>
    </row>
    <row r="256" spans="1:53" outlineLevel="2">
      <c r="A256" s="799" t="s">
        <v>964</v>
      </c>
      <c r="B256" s="800" t="s">
        <v>965</v>
      </c>
      <c r="C256" s="801" t="s">
        <v>966</v>
      </c>
      <c r="D256" s="802"/>
      <c r="E256" s="803"/>
      <c r="F256" s="686">
        <v>834.87</v>
      </c>
      <c r="G256" s="686">
        <v>5840.1500000000005</v>
      </c>
      <c r="H256" s="818">
        <v>-5005.2800000000007</v>
      </c>
      <c r="I256" s="804">
        <v>-0.85704647997054872</v>
      </c>
      <c r="K256" s="686">
        <v>10880.85</v>
      </c>
      <c r="L256" s="686">
        <v>39893</v>
      </c>
      <c r="M256" s="818">
        <v>-29012.15</v>
      </c>
      <c r="N256" s="804">
        <v>-0.72724914145338782</v>
      </c>
      <c r="Q256" s="686">
        <v>3052.81</v>
      </c>
      <c r="R256" s="686">
        <v>14464.24</v>
      </c>
      <c r="S256" s="818">
        <v>-11411.43</v>
      </c>
      <c r="T256" s="804">
        <v>-0.78894086381310047</v>
      </c>
      <c r="V256" s="686">
        <v>22141.190000000002</v>
      </c>
      <c r="W256" s="686">
        <v>50393.15</v>
      </c>
      <c r="X256" s="818">
        <v>-28251.96</v>
      </c>
      <c r="Y256" s="804">
        <v>-0.56063095877118219</v>
      </c>
      <c r="AA256" s="687">
        <v>6739.26</v>
      </c>
      <c r="AB256" s="686"/>
      <c r="AC256" s="686">
        <v>5819.47</v>
      </c>
      <c r="AD256" s="686">
        <v>4044.4500000000003</v>
      </c>
      <c r="AE256" s="686">
        <v>5586.87</v>
      </c>
      <c r="AF256" s="686">
        <v>4451.4000000000005</v>
      </c>
      <c r="AG256" s="686">
        <v>5526.57</v>
      </c>
      <c r="AH256" s="686">
        <v>4998.09</v>
      </c>
      <c r="AI256" s="686">
        <v>3626</v>
      </c>
      <c r="AJ256" s="686">
        <v>5840.1500000000005</v>
      </c>
      <c r="AK256" s="686">
        <v>4703.67</v>
      </c>
      <c r="AL256" s="686">
        <v>4280.26</v>
      </c>
      <c r="AM256" s="686">
        <v>684.98</v>
      </c>
      <c r="AN256" s="686">
        <v>1591.43</v>
      </c>
      <c r="AO256" s="686"/>
      <c r="AP256" s="686">
        <v>2105.4700000000003</v>
      </c>
      <c r="AQ256" s="686">
        <v>1522.04</v>
      </c>
      <c r="AR256" s="686">
        <v>1245.99</v>
      </c>
      <c r="AS256" s="686">
        <v>1468.9</v>
      </c>
      <c r="AT256" s="686">
        <v>1485.64</v>
      </c>
      <c r="AU256" s="686">
        <v>1178.02</v>
      </c>
      <c r="AV256" s="686">
        <v>1039.92</v>
      </c>
      <c r="AW256" s="686">
        <v>834.87</v>
      </c>
      <c r="AX256" s="686">
        <v>0</v>
      </c>
      <c r="AY256" s="686">
        <v>0</v>
      </c>
      <c r="AZ256" s="686">
        <v>0</v>
      </c>
      <c r="BA256" s="686">
        <v>0</v>
      </c>
    </row>
    <row r="257" spans="1:53" outlineLevel="2">
      <c r="A257" s="799" t="s">
        <v>967</v>
      </c>
      <c r="B257" s="800" t="s">
        <v>968</v>
      </c>
      <c r="C257" s="801" t="s">
        <v>969</v>
      </c>
      <c r="D257" s="802"/>
      <c r="E257" s="803"/>
      <c r="F257" s="686">
        <v>0</v>
      </c>
      <c r="G257" s="686">
        <v>0</v>
      </c>
      <c r="H257" s="818">
        <v>0</v>
      </c>
      <c r="I257" s="804">
        <v>0</v>
      </c>
      <c r="K257" s="686">
        <v>4.45</v>
      </c>
      <c r="L257" s="686">
        <v>0</v>
      </c>
      <c r="M257" s="818">
        <v>4.45</v>
      </c>
      <c r="N257" s="804" t="s">
        <v>3376</v>
      </c>
      <c r="Q257" s="686">
        <v>4.45</v>
      </c>
      <c r="R257" s="686">
        <v>0</v>
      </c>
      <c r="S257" s="818">
        <v>4.45</v>
      </c>
      <c r="T257" s="804" t="s">
        <v>3376</v>
      </c>
      <c r="V257" s="686">
        <v>4.45</v>
      </c>
      <c r="W257" s="686">
        <v>17.05</v>
      </c>
      <c r="X257" s="818">
        <v>-12.600000000000001</v>
      </c>
      <c r="Y257" s="804">
        <v>-0.73900293255131966</v>
      </c>
      <c r="AA257" s="687">
        <v>0</v>
      </c>
      <c r="AB257" s="686"/>
      <c r="AC257" s="686">
        <v>0</v>
      </c>
      <c r="AD257" s="686">
        <v>0</v>
      </c>
      <c r="AE257" s="686">
        <v>0</v>
      </c>
      <c r="AF257" s="686">
        <v>0</v>
      </c>
      <c r="AG257" s="686">
        <v>0</v>
      </c>
      <c r="AH257" s="686">
        <v>0</v>
      </c>
      <c r="AI257" s="686">
        <v>0</v>
      </c>
      <c r="AJ257" s="686">
        <v>0</v>
      </c>
      <c r="AK257" s="686">
        <v>0</v>
      </c>
      <c r="AL257" s="686">
        <v>0</v>
      </c>
      <c r="AM257" s="686">
        <v>0</v>
      </c>
      <c r="AN257" s="686">
        <v>0</v>
      </c>
      <c r="AO257" s="686"/>
      <c r="AP257" s="686">
        <v>0</v>
      </c>
      <c r="AQ257" s="686">
        <v>0</v>
      </c>
      <c r="AR257" s="686">
        <v>0</v>
      </c>
      <c r="AS257" s="686">
        <v>18.86</v>
      </c>
      <c r="AT257" s="686">
        <v>-18.86</v>
      </c>
      <c r="AU257" s="686">
        <v>4.45</v>
      </c>
      <c r="AV257" s="686">
        <v>0</v>
      </c>
      <c r="AW257" s="686">
        <v>0</v>
      </c>
      <c r="AX257" s="686">
        <v>0</v>
      </c>
      <c r="AY257" s="686">
        <v>0</v>
      </c>
      <c r="AZ257" s="686">
        <v>0</v>
      </c>
      <c r="BA257" s="686">
        <v>0</v>
      </c>
    </row>
    <row r="258" spans="1:53" outlineLevel="2">
      <c r="A258" s="799" t="s">
        <v>970</v>
      </c>
      <c r="B258" s="800" t="s">
        <v>971</v>
      </c>
      <c r="C258" s="801" t="s">
        <v>972</v>
      </c>
      <c r="D258" s="802"/>
      <c r="E258" s="803"/>
      <c r="F258" s="686">
        <v>101835.2</v>
      </c>
      <c r="G258" s="686">
        <v>102872.48</v>
      </c>
      <c r="H258" s="818">
        <v>-1037.2799999999988</v>
      </c>
      <c r="I258" s="804">
        <v>-1.0083163155005098E-2</v>
      </c>
      <c r="K258" s="686">
        <v>814698.77</v>
      </c>
      <c r="L258" s="686">
        <v>865957.14</v>
      </c>
      <c r="M258" s="818">
        <v>-51258.369999999995</v>
      </c>
      <c r="N258" s="804">
        <v>-5.9192733256983127E-2</v>
      </c>
      <c r="Q258" s="686">
        <v>315083.62</v>
      </c>
      <c r="R258" s="686">
        <v>314294.94</v>
      </c>
      <c r="S258" s="818">
        <v>788.67999999999302</v>
      </c>
      <c r="T258" s="804">
        <v>2.509362702434831E-3</v>
      </c>
      <c r="V258" s="686">
        <v>1198305.8500000001</v>
      </c>
      <c r="W258" s="686">
        <v>1246660.31</v>
      </c>
      <c r="X258" s="818">
        <v>-48354.459999999963</v>
      </c>
      <c r="Y258" s="804">
        <v>-3.878719777322498E-2</v>
      </c>
      <c r="AA258" s="687">
        <v>85100.5</v>
      </c>
      <c r="AB258" s="686"/>
      <c r="AC258" s="686">
        <v>102890.42</v>
      </c>
      <c r="AD258" s="686">
        <v>108276.12</v>
      </c>
      <c r="AE258" s="686">
        <v>110389.38</v>
      </c>
      <c r="AF258" s="686">
        <v>115545.61</v>
      </c>
      <c r="AG258" s="686">
        <v>114560.67</v>
      </c>
      <c r="AH258" s="686">
        <v>111173.27</v>
      </c>
      <c r="AI258" s="686">
        <v>100249.19</v>
      </c>
      <c r="AJ258" s="686">
        <v>102872.48</v>
      </c>
      <c r="AK258" s="686">
        <v>101986.8</v>
      </c>
      <c r="AL258" s="686">
        <v>104080.25</v>
      </c>
      <c r="AM258" s="686">
        <v>87433.07</v>
      </c>
      <c r="AN258" s="686">
        <v>90106.96</v>
      </c>
      <c r="AO258" s="686"/>
      <c r="AP258" s="686">
        <v>67286.11</v>
      </c>
      <c r="AQ258" s="686">
        <v>124398.82</v>
      </c>
      <c r="AR258" s="686">
        <v>101168.84</v>
      </c>
      <c r="AS258" s="686">
        <v>106083.7</v>
      </c>
      <c r="AT258" s="686">
        <v>100677.68000000001</v>
      </c>
      <c r="AU258" s="686">
        <v>101733.90000000001</v>
      </c>
      <c r="AV258" s="686">
        <v>111514.52</v>
      </c>
      <c r="AW258" s="686">
        <v>101835.2</v>
      </c>
      <c r="AX258" s="686">
        <v>1020.09</v>
      </c>
      <c r="AY258" s="686">
        <v>0</v>
      </c>
      <c r="AZ258" s="686">
        <v>0</v>
      </c>
      <c r="BA258" s="686">
        <v>0</v>
      </c>
    </row>
    <row r="259" spans="1:53" outlineLevel="2">
      <c r="A259" s="799" t="s">
        <v>3497</v>
      </c>
      <c r="B259" s="800" t="s">
        <v>3498</v>
      </c>
      <c r="C259" s="801" t="s">
        <v>3499</v>
      </c>
      <c r="D259" s="802"/>
      <c r="E259" s="803"/>
      <c r="F259" s="686">
        <v>-7.96</v>
      </c>
      <c r="G259" s="686">
        <v>0</v>
      </c>
      <c r="H259" s="818">
        <v>-7.96</v>
      </c>
      <c r="I259" s="804" t="s">
        <v>3376</v>
      </c>
      <c r="K259" s="686">
        <v>0</v>
      </c>
      <c r="L259" s="686">
        <v>0</v>
      </c>
      <c r="M259" s="818">
        <v>0</v>
      </c>
      <c r="N259" s="804">
        <v>0</v>
      </c>
      <c r="Q259" s="686">
        <v>-21.5</v>
      </c>
      <c r="R259" s="686">
        <v>0</v>
      </c>
      <c r="S259" s="818">
        <v>-21.5</v>
      </c>
      <c r="T259" s="804" t="s">
        <v>3376</v>
      </c>
      <c r="V259" s="686">
        <v>0</v>
      </c>
      <c r="W259" s="686">
        <v>0</v>
      </c>
      <c r="X259" s="818">
        <v>0</v>
      </c>
      <c r="Y259" s="804">
        <v>0</v>
      </c>
      <c r="AA259" s="687">
        <v>0</v>
      </c>
      <c r="AB259" s="686"/>
      <c r="AC259" s="686">
        <v>0</v>
      </c>
      <c r="AD259" s="686">
        <v>0</v>
      </c>
      <c r="AE259" s="686">
        <v>0</v>
      </c>
      <c r="AF259" s="686">
        <v>0</v>
      </c>
      <c r="AG259" s="686">
        <v>0</v>
      </c>
      <c r="AH259" s="686">
        <v>0</v>
      </c>
      <c r="AI259" s="686">
        <v>0</v>
      </c>
      <c r="AJ259" s="686">
        <v>0</v>
      </c>
      <c r="AK259" s="686">
        <v>0</v>
      </c>
      <c r="AL259" s="686">
        <v>0</v>
      </c>
      <c r="AM259" s="686">
        <v>0</v>
      </c>
      <c r="AN259" s="686">
        <v>0</v>
      </c>
      <c r="AO259" s="686"/>
      <c r="AP259" s="686">
        <v>20.66</v>
      </c>
      <c r="AQ259" s="686">
        <v>-7.41</v>
      </c>
      <c r="AR259" s="686">
        <v>27.51</v>
      </c>
      <c r="AS259" s="686">
        <v>-40.76</v>
      </c>
      <c r="AT259" s="686">
        <v>21.5</v>
      </c>
      <c r="AU259" s="686">
        <v>-6.29</v>
      </c>
      <c r="AV259" s="686">
        <v>-7.25</v>
      </c>
      <c r="AW259" s="686">
        <v>-7.96</v>
      </c>
      <c r="AX259" s="686">
        <v>0</v>
      </c>
      <c r="AY259" s="686">
        <v>0</v>
      </c>
      <c r="AZ259" s="686">
        <v>0</v>
      </c>
      <c r="BA259" s="686">
        <v>0</v>
      </c>
    </row>
    <row r="260" spans="1:53" outlineLevel="2">
      <c r="A260" s="799" t="s">
        <v>973</v>
      </c>
      <c r="B260" s="800" t="s">
        <v>974</v>
      </c>
      <c r="C260" s="801" t="s">
        <v>975</v>
      </c>
      <c r="D260" s="802"/>
      <c r="E260" s="803"/>
      <c r="F260" s="686">
        <v>148428.73000000001</v>
      </c>
      <c r="G260" s="686">
        <v>23857.81</v>
      </c>
      <c r="H260" s="818">
        <v>124570.92000000001</v>
      </c>
      <c r="I260" s="804">
        <v>5.2213895575494984</v>
      </c>
      <c r="K260" s="686">
        <v>775863.1</v>
      </c>
      <c r="L260" s="686">
        <v>361598.96</v>
      </c>
      <c r="M260" s="818">
        <v>414264.13999999996</v>
      </c>
      <c r="N260" s="804">
        <v>1.145645275085968</v>
      </c>
      <c r="Q260" s="686">
        <v>406345.38</v>
      </c>
      <c r="R260" s="686">
        <v>75633.95</v>
      </c>
      <c r="S260" s="818">
        <v>330711.43</v>
      </c>
      <c r="T260" s="804">
        <v>4.3725262266482181</v>
      </c>
      <c r="V260" s="686">
        <v>852106.54999999993</v>
      </c>
      <c r="W260" s="686">
        <v>487661.46</v>
      </c>
      <c r="X260" s="818">
        <v>364445.08999999991</v>
      </c>
      <c r="Y260" s="804">
        <v>0.74733215538500808</v>
      </c>
      <c r="AA260" s="687">
        <v>34098.25</v>
      </c>
      <c r="AB260" s="686"/>
      <c r="AC260" s="686">
        <v>190152.6</v>
      </c>
      <c r="AD260" s="686">
        <v>33770.300000000003</v>
      </c>
      <c r="AE260" s="686">
        <v>26228.27</v>
      </c>
      <c r="AF260" s="686">
        <v>19395.11</v>
      </c>
      <c r="AG260" s="686">
        <v>16418.73</v>
      </c>
      <c r="AH260" s="686">
        <v>28530.100000000002</v>
      </c>
      <c r="AI260" s="686">
        <v>23246.04</v>
      </c>
      <c r="AJ260" s="686">
        <v>23857.81</v>
      </c>
      <c r="AK260" s="686">
        <v>19421.060000000001</v>
      </c>
      <c r="AL260" s="686">
        <v>16650.990000000002</v>
      </c>
      <c r="AM260" s="686">
        <v>14142.4</v>
      </c>
      <c r="AN260" s="686">
        <v>26029</v>
      </c>
      <c r="AO260" s="686"/>
      <c r="AP260" s="686">
        <v>35331.1</v>
      </c>
      <c r="AQ260" s="686">
        <v>33984.590000000004</v>
      </c>
      <c r="AR260" s="686">
        <v>83320.06</v>
      </c>
      <c r="AS260" s="686">
        <v>114224.39</v>
      </c>
      <c r="AT260" s="686">
        <v>102657.58</v>
      </c>
      <c r="AU260" s="686">
        <v>108213.74</v>
      </c>
      <c r="AV260" s="686">
        <v>149702.91</v>
      </c>
      <c r="AW260" s="686">
        <v>148428.73000000001</v>
      </c>
      <c r="AX260" s="686">
        <v>29014.95</v>
      </c>
      <c r="AY260" s="686">
        <v>0</v>
      </c>
      <c r="AZ260" s="686">
        <v>0</v>
      </c>
      <c r="BA260" s="686">
        <v>0</v>
      </c>
    </row>
    <row r="261" spans="1:53" outlineLevel="2">
      <c r="A261" s="799" t="s">
        <v>976</v>
      </c>
      <c r="B261" s="800" t="s">
        <v>977</v>
      </c>
      <c r="C261" s="801" t="s">
        <v>978</v>
      </c>
      <c r="D261" s="802"/>
      <c r="E261" s="803"/>
      <c r="F261" s="686">
        <v>3562.63</v>
      </c>
      <c r="G261" s="686">
        <v>439.90000000000003</v>
      </c>
      <c r="H261" s="818">
        <v>3122.73</v>
      </c>
      <c r="I261" s="804">
        <v>7.098726983405319</v>
      </c>
      <c r="K261" s="686">
        <v>21276.33</v>
      </c>
      <c r="L261" s="686">
        <v>4219.28</v>
      </c>
      <c r="M261" s="818">
        <v>17057.050000000003</v>
      </c>
      <c r="N261" s="804">
        <v>4.0426447166341184</v>
      </c>
      <c r="Q261" s="686">
        <v>9120.52</v>
      </c>
      <c r="R261" s="686">
        <v>1699.64</v>
      </c>
      <c r="S261" s="818">
        <v>7420.88</v>
      </c>
      <c r="T261" s="804">
        <v>4.3661481254853971</v>
      </c>
      <c r="V261" s="686">
        <v>31340.480000000003</v>
      </c>
      <c r="W261" s="686">
        <v>5554.71</v>
      </c>
      <c r="X261" s="818">
        <v>25785.770000000004</v>
      </c>
      <c r="Y261" s="804">
        <v>4.6421451344894704</v>
      </c>
      <c r="AA261" s="687">
        <v>-44.15</v>
      </c>
      <c r="AB261" s="686"/>
      <c r="AC261" s="686">
        <v>913.6</v>
      </c>
      <c r="AD261" s="686">
        <v>568.95000000000005</v>
      </c>
      <c r="AE261" s="686">
        <v>680.34</v>
      </c>
      <c r="AF261" s="686">
        <v>-31.39</v>
      </c>
      <c r="AG261" s="686">
        <v>388.14</v>
      </c>
      <c r="AH261" s="686">
        <v>595.29</v>
      </c>
      <c r="AI261" s="686">
        <v>664.45</v>
      </c>
      <c r="AJ261" s="686">
        <v>439.90000000000003</v>
      </c>
      <c r="AK261" s="686">
        <v>270.3</v>
      </c>
      <c r="AL261" s="686">
        <v>93.12</v>
      </c>
      <c r="AM261" s="686">
        <v>815.6</v>
      </c>
      <c r="AN261" s="686">
        <v>8885.130000000001</v>
      </c>
      <c r="AO261" s="686"/>
      <c r="AP261" s="686">
        <v>1529.07</v>
      </c>
      <c r="AQ261" s="686">
        <v>1739.69</v>
      </c>
      <c r="AR261" s="686">
        <v>7051.72</v>
      </c>
      <c r="AS261" s="686">
        <v>1610.48</v>
      </c>
      <c r="AT261" s="686">
        <v>224.85</v>
      </c>
      <c r="AU261" s="686">
        <v>1870.33</v>
      </c>
      <c r="AV261" s="686">
        <v>3687.56</v>
      </c>
      <c r="AW261" s="686">
        <v>3562.63</v>
      </c>
      <c r="AX261" s="686">
        <v>1694.29</v>
      </c>
      <c r="AY261" s="686">
        <v>0</v>
      </c>
      <c r="AZ261" s="686">
        <v>0</v>
      </c>
      <c r="BA261" s="686">
        <v>0</v>
      </c>
    </row>
    <row r="262" spans="1:53" outlineLevel="2">
      <c r="A262" s="799" t="s">
        <v>979</v>
      </c>
      <c r="B262" s="800" t="s">
        <v>980</v>
      </c>
      <c r="C262" s="801" t="s">
        <v>981</v>
      </c>
      <c r="D262" s="802"/>
      <c r="E262" s="803"/>
      <c r="F262" s="686">
        <v>0</v>
      </c>
      <c r="G262" s="686">
        <v>0</v>
      </c>
      <c r="H262" s="818">
        <v>0</v>
      </c>
      <c r="I262" s="804">
        <v>0</v>
      </c>
      <c r="K262" s="686">
        <v>-98.31</v>
      </c>
      <c r="L262" s="686">
        <v>0</v>
      </c>
      <c r="M262" s="818">
        <v>-98.31</v>
      </c>
      <c r="N262" s="804" t="s">
        <v>3376</v>
      </c>
      <c r="Q262" s="686">
        <v>0</v>
      </c>
      <c r="R262" s="686">
        <v>0</v>
      </c>
      <c r="S262" s="818">
        <v>0</v>
      </c>
      <c r="T262" s="804">
        <v>0</v>
      </c>
      <c r="V262" s="686">
        <v>0</v>
      </c>
      <c r="W262" s="686">
        <v>0</v>
      </c>
      <c r="X262" s="818">
        <v>0</v>
      </c>
      <c r="Y262" s="804">
        <v>0</v>
      </c>
      <c r="AA262" s="687">
        <v>0</v>
      </c>
      <c r="AB262" s="686"/>
      <c r="AC262" s="686">
        <v>0</v>
      </c>
      <c r="AD262" s="686">
        <v>0</v>
      </c>
      <c r="AE262" s="686">
        <v>0</v>
      </c>
      <c r="AF262" s="686">
        <v>0</v>
      </c>
      <c r="AG262" s="686">
        <v>0</v>
      </c>
      <c r="AH262" s="686">
        <v>0</v>
      </c>
      <c r="AI262" s="686">
        <v>0</v>
      </c>
      <c r="AJ262" s="686">
        <v>0</v>
      </c>
      <c r="AK262" s="686">
        <v>0</v>
      </c>
      <c r="AL262" s="686">
        <v>0</v>
      </c>
      <c r="AM262" s="686">
        <v>0</v>
      </c>
      <c r="AN262" s="686">
        <v>98.31</v>
      </c>
      <c r="AO262" s="686"/>
      <c r="AP262" s="686">
        <v>-62.02</v>
      </c>
      <c r="AQ262" s="686">
        <v>-27.32</v>
      </c>
      <c r="AR262" s="686">
        <v>-7.48</v>
      </c>
      <c r="AS262" s="686">
        <v>-1.49</v>
      </c>
      <c r="AT262" s="686">
        <v>0</v>
      </c>
      <c r="AU262" s="686">
        <v>0</v>
      </c>
      <c r="AV262" s="686">
        <v>0</v>
      </c>
      <c r="AW262" s="686">
        <v>0</v>
      </c>
      <c r="AX262" s="686">
        <v>0</v>
      </c>
      <c r="AY262" s="686">
        <v>0</v>
      </c>
      <c r="AZ262" s="686">
        <v>0</v>
      </c>
      <c r="BA262" s="686">
        <v>0</v>
      </c>
    </row>
    <row r="263" spans="1:53" outlineLevel="2">
      <c r="A263" s="799" t="s">
        <v>982</v>
      </c>
      <c r="B263" s="800" t="s">
        <v>983</v>
      </c>
      <c r="C263" s="801" t="s">
        <v>984</v>
      </c>
      <c r="D263" s="802"/>
      <c r="E263" s="803"/>
      <c r="F263" s="686">
        <v>532.06000000000006</v>
      </c>
      <c r="G263" s="686">
        <v>825.05000000000007</v>
      </c>
      <c r="H263" s="818">
        <v>-292.99</v>
      </c>
      <c r="I263" s="804">
        <v>-0.35511787164414277</v>
      </c>
      <c r="K263" s="686">
        <v>5073.3900000000003</v>
      </c>
      <c r="L263" s="686">
        <v>6758.24</v>
      </c>
      <c r="M263" s="818">
        <v>-1684.8499999999995</v>
      </c>
      <c r="N263" s="804">
        <v>-0.24930307298941728</v>
      </c>
      <c r="Q263" s="686">
        <v>2147.44</v>
      </c>
      <c r="R263" s="686">
        <v>2107.11</v>
      </c>
      <c r="S263" s="818">
        <v>40.329999999999927</v>
      </c>
      <c r="T263" s="804">
        <v>1.913995947055442E-2</v>
      </c>
      <c r="V263" s="686">
        <v>9282.18</v>
      </c>
      <c r="W263" s="686">
        <v>11835.529999999999</v>
      </c>
      <c r="X263" s="818">
        <v>-2553.3499999999985</v>
      </c>
      <c r="Y263" s="804">
        <v>-0.21573600844237636</v>
      </c>
      <c r="AA263" s="687">
        <v>2474.91</v>
      </c>
      <c r="AB263" s="686"/>
      <c r="AC263" s="686">
        <v>1164</v>
      </c>
      <c r="AD263" s="686">
        <v>190.26</v>
      </c>
      <c r="AE263" s="686">
        <v>684.27</v>
      </c>
      <c r="AF263" s="686">
        <v>355.81</v>
      </c>
      <c r="AG263" s="686">
        <v>2256.79</v>
      </c>
      <c r="AH263" s="686">
        <v>803.95</v>
      </c>
      <c r="AI263" s="686">
        <v>478.11</v>
      </c>
      <c r="AJ263" s="686">
        <v>825.05000000000007</v>
      </c>
      <c r="AK263" s="686">
        <v>437.31</v>
      </c>
      <c r="AL263" s="686">
        <v>1402.09</v>
      </c>
      <c r="AM263" s="686">
        <v>157.19</v>
      </c>
      <c r="AN263" s="686">
        <v>2212.2000000000003</v>
      </c>
      <c r="AO263" s="686"/>
      <c r="AP263" s="686">
        <v>316.49</v>
      </c>
      <c r="AQ263" s="686">
        <v>266.57</v>
      </c>
      <c r="AR263" s="686">
        <v>533.63</v>
      </c>
      <c r="AS263" s="686">
        <v>1290.25</v>
      </c>
      <c r="AT263" s="686">
        <v>519.01</v>
      </c>
      <c r="AU263" s="686">
        <v>762.91</v>
      </c>
      <c r="AV263" s="686">
        <v>852.47</v>
      </c>
      <c r="AW263" s="686">
        <v>532.06000000000006</v>
      </c>
      <c r="AX263" s="686">
        <v>0</v>
      </c>
      <c r="AY263" s="686">
        <v>0</v>
      </c>
      <c r="AZ263" s="686">
        <v>0</v>
      </c>
      <c r="BA263" s="686">
        <v>0</v>
      </c>
    </row>
    <row r="264" spans="1:53" outlineLevel="2">
      <c r="A264" s="799" t="s">
        <v>3824</v>
      </c>
      <c r="B264" s="800" t="s">
        <v>3825</v>
      </c>
      <c r="C264" s="801" t="s">
        <v>3826</v>
      </c>
      <c r="D264" s="802"/>
      <c r="E264" s="803"/>
      <c r="F264" s="686">
        <v>1787.01</v>
      </c>
      <c r="G264" s="686">
        <v>0</v>
      </c>
      <c r="H264" s="818">
        <v>1787.01</v>
      </c>
      <c r="I264" s="804" t="s">
        <v>3376</v>
      </c>
      <c r="K264" s="686">
        <v>1787.01</v>
      </c>
      <c r="L264" s="686">
        <v>0</v>
      </c>
      <c r="M264" s="818">
        <v>1787.01</v>
      </c>
      <c r="N264" s="804" t="s">
        <v>3376</v>
      </c>
      <c r="Q264" s="686">
        <v>1787.01</v>
      </c>
      <c r="R264" s="686">
        <v>0</v>
      </c>
      <c r="S264" s="818">
        <v>1787.01</v>
      </c>
      <c r="T264" s="804" t="s">
        <v>3376</v>
      </c>
      <c r="V264" s="686">
        <v>1787.01</v>
      </c>
      <c r="W264" s="686">
        <v>0</v>
      </c>
      <c r="X264" s="818">
        <v>1787.01</v>
      </c>
      <c r="Y264" s="804" t="s">
        <v>3376</v>
      </c>
      <c r="AA264" s="687">
        <v>0</v>
      </c>
      <c r="AB264" s="686"/>
      <c r="AC264" s="686">
        <v>0</v>
      </c>
      <c r="AD264" s="686">
        <v>0</v>
      </c>
      <c r="AE264" s="686">
        <v>0</v>
      </c>
      <c r="AF264" s="686">
        <v>0</v>
      </c>
      <c r="AG264" s="686">
        <v>0</v>
      </c>
      <c r="AH264" s="686">
        <v>0</v>
      </c>
      <c r="AI264" s="686">
        <v>0</v>
      </c>
      <c r="AJ264" s="686">
        <v>0</v>
      </c>
      <c r="AK264" s="686">
        <v>0</v>
      </c>
      <c r="AL264" s="686">
        <v>0</v>
      </c>
      <c r="AM264" s="686">
        <v>0</v>
      </c>
      <c r="AN264" s="686">
        <v>0</v>
      </c>
      <c r="AO264" s="686"/>
      <c r="AP264" s="686">
        <v>0</v>
      </c>
      <c r="AQ264" s="686">
        <v>0</v>
      </c>
      <c r="AR264" s="686">
        <v>0</v>
      </c>
      <c r="AS264" s="686">
        <v>0</v>
      </c>
      <c r="AT264" s="686">
        <v>0</v>
      </c>
      <c r="AU264" s="686">
        <v>0</v>
      </c>
      <c r="AV264" s="686">
        <v>0</v>
      </c>
      <c r="AW264" s="686">
        <v>1787.01</v>
      </c>
      <c r="AX264" s="686">
        <v>0</v>
      </c>
      <c r="AY264" s="686">
        <v>0</v>
      </c>
      <c r="AZ264" s="686">
        <v>0</v>
      </c>
      <c r="BA264" s="686">
        <v>0</v>
      </c>
    </row>
    <row r="265" spans="1:53" outlineLevel="2">
      <c r="A265" s="799" t="s">
        <v>985</v>
      </c>
      <c r="B265" s="800" t="s">
        <v>986</v>
      </c>
      <c r="C265" s="801" t="s">
        <v>987</v>
      </c>
      <c r="D265" s="802"/>
      <c r="E265" s="803"/>
      <c r="F265" s="686">
        <v>0</v>
      </c>
      <c r="G265" s="686">
        <v>0</v>
      </c>
      <c r="H265" s="818">
        <v>0</v>
      </c>
      <c r="I265" s="804">
        <v>0</v>
      </c>
      <c r="K265" s="686">
        <v>92.4</v>
      </c>
      <c r="L265" s="686">
        <v>27.79</v>
      </c>
      <c r="M265" s="818">
        <v>64.610000000000014</v>
      </c>
      <c r="N265" s="804">
        <v>2.3249370277078092</v>
      </c>
      <c r="Q265" s="686">
        <v>53.160000000000004</v>
      </c>
      <c r="R265" s="686">
        <v>11.97</v>
      </c>
      <c r="S265" s="818">
        <v>41.190000000000005</v>
      </c>
      <c r="T265" s="804">
        <v>3.441102756892231</v>
      </c>
      <c r="V265" s="686">
        <v>128.56</v>
      </c>
      <c r="W265" s="686">
        <v>99.78</v>
      </c>
      <c r="X265" s="818">
        <v>28.78</v>
      </c>
      <c r="Y265" s="804">
        <v>0.28843455602325119</v>
      </c>
      <c r="AA265" s="687">
        <v>0</v>
      </c>
      <c r="AB265" s="686"/>
      <c r="AC265" s="686">
        <v>0</v>
      </c>
      <c r="AD265" s="686">
        <v>0</v>
      </c>
      <c r="AE265" s="686">
        <v>3.67</v>
      </c>
      <c r="AF265" s="686">
        <v>0</v>
      </c>
      <c r="AG265" s="686">
        <v>12.15</v>
      </c>
      <c r="AH265" s="686">
        <v>4.6500000000000004</v>
      </c>
      <c r="AI265" s="686">
        <v>7.32</v>
      </c>
      <c r="AJ265" s="686">
        <v>0</v>
      </c>
      <c r="AK265" s="686">
        <v>8.17</v>
      </c>
      <c r="AL265" s="686">
        <v>0</v>
      </c>
      <c r="AM265" s="686">
        <v>14.49</v>
      </c>
      <c r="AN265" s="686">
        <v>13.5</v>
      </c>
      <c r="AO265" s="686"/>
      <c r="AP265" s="686">
        <v>0</v>
      </c>
      <c r="AQ265" s="686">
        <v>3.02</v>
      </c>
      <c r="AR265" s="686">
        <v>0</v>
      </c>
      <c r="AS265" s="686">
        <v>28.740000000000002</v>
      </c>
      <c r="AT265" s="686">
        <v>7.48</v>
      </c>
      <c r="AU265" s="686">
        <v>51.75</v>
      </c>
      <c r="AV265" s="686">
        <v>1.41</v>
      </c>
      <c r="AW265" s="686">
        <v>0</v>
      </c>
      <c r="AX265" s="686">
        <v>0</v>
      </c>
      <c r="AY265" s="686">
        <v>0</v>
      </c>
      <c r="AZ265" s="686">
        <v>0</v>
      </c>
      <c r="BA265" s="686">
        <v>0</v>
      </c>
    </row>
    <row r="266" spans="1:53" outlineLevel="2">
      <c r="A266" s="799" t="s">
        <v>3212</v>
      </c>
      <c r="B266" s="800" t="s">
        <v>3213</v>
      </c>
      <c r="C266" s="801" t="s">
        <v>3214</v>
      </c>
      <c r="D266" s="802"/>
      <c r="E266" s="803"/>
      <c r="F266" s="686">
        <v>0</v>
      </c>
      <c r="G266" s="686">
        <v>0</v>
      </c>
      <c r="H266" s="818">
        <v>0</v>
      </c>
      <c r="I266" s="804">
        <v>0</v>
      </c>
      <c r="K266" s="686">
        <v>0</v>
      </c>
      <c r="L266" s="686">
        <v>79.86</v>
      </c>
      <c r="M266" s="818">
        <v>-79.86</v>
      </c>
      <c r="N266" s="804" t="s">
        <v>3376</v>
      </c>
      <c r="Q266" s="686">
        <v>0</v>
      </c>
      <c r="R266" s="686">
        <v>0</v>
      </c>
      <c r="S266" s="818">
        <v>0</v>
      </c>
      <c r="T266" s="804">
        <v>0</v>
      </c>
      <c r="V266" s="686">
        <v>0</v>
      </c>
      <c r="W266" s="686">
        <v>79.86</v>
      </c>
      <c r="X266" s="818">
        <v>-79.86</v>
      </c>
      <c r="Y266" s="804" t="s">
        <v>3376</v>
      </c>
      <c r="AA266" s="687">
        <v>0</v>
      </c>
      <c r="AB266" s="686"/>
      <c r="AC266" s="686">
        <v>79.86</v>
      </c>
      <c r="AD266" s="686">
        <v>0</v>
      </c>
      <c r="AE266" s="686">
        <v>0</v>
      </c>
      <c r="AF266" s="686">
        <v>0</v>
      </c>
      <c r="AG266" s="686">
        <v>0</v>
      </c>
      <c r="AH266" s="686">
        <v>0</v>
      </c>
      <c r="AI266" s="686">
        <v>0</v>
      </c>
      <c r="AJ266" s="686">
        <v>0</v>
      </c>
      <c r="AK266" s="686">
        <v>0</v>
      </c>
      <c r="AL266" s="686">
        <v>0</v>
      </c>
      <c r="AM266" s="686">
        <v>0</v>
      </c>
      <c r="AN266" s="686">
        <v>0</v>
      </c>
      <c r="AO266" s="686"/>
      <c r="AP266" s="686">
        <v>0</v>
      </c>
      <c r="AQ266" s="686">
        <v>0</v>
      </c>
      <c r="AR266" s="686">
        <v>0</v>
      </c>
      <c r="AS266" s="686">
        <v>0</v>
      </c>
      <c r="AT266" s="686">
        <v>0</v>
      </c>
      <c r="AU266" s="686">
        <v>0</v>
      </c>
      <c r="AV266" s="686">
        <v>0</v>
      </c>
      <c r="AW266" s="686">
        <v>0</v>
      </c>
      <c r="AX266" s="686">
        <v>0</v>
      </c>
      <c r="AY266" s="686">
        <v>0</v>
      </c>
      <c r="AZ266" s="686">
        <v>0</v>
      </c>
      <c r="BA266" s="686">
        <v>0</v>
      </c>
    </row>
    <row r="267" spans="1:53" outlineLevel="1">
      <c r="A267" s="799" t="s">
        <v>988</v>
      </c>
      <c r="B267" s="1014"/>
      <c r="C267" s="890" t="s">
        <v>989</v>
      </c>
      <c r="D267" s="1022"/>
      <c r="E267" s="1022"/>
      <c r="F267" s="992">
        <v>256972.54</v>
      </c>
      <c r="G267" s="992">
        <v>133835.38999999998</v>
      </c>
      <c r="H267" s="887">
        <v>123137.15000000002</v>
      </c>
      <c r="I267" s="680">
        <v>0.92006419228875136</v>
      </c>
      <c r="J267" s="1024"/>
      <c r="K267" s="992">
        <v>1629577.9899999998</v>
      </c>
      <c r="L267" s="992">
        <v>1278534.2700000003</v>
      </c>
      <c r="M267" s="887">
        <v>351043.71999999951</v>
      </c>
      <c r="N267" s="679">
        <v>0.27456731370994025</v>
      </c>
      <c r="O267" s="1025"/>
      <c r="P267" s="1025"/>
      <c r="Q267" s="992">
        <v>737572.89</v>
      </c>
      <c r="R267" s="992">
        <v>408211.85</v>
      </c>
      <c r="S267" s="887">
        <v>329361.04000000004</v>
      </c>
      <c r="T267" s="680">
        <v>0.80683850799529722</v>
      </c>
      <c r="U267" s="1025"/>
      <c r="V267" s="992">
        <v>2115096.27</v>
      </c>
      <c r="W267" s="992">
        <v>1802301.85</v>
      </c>
      <c r="X267" s="887">
        <v>312794.41999999993</v>
      </c>
      <c r="Y267" s="679">
        <v>0.17355273757278777</v>
      </c>
      <c r="Z267" s="799"/>
      <c r="AA267" s="1027">
        <v>128368.77</v>
      </c>
      <c r="AB267" s="799"/>
      <c r="AC267" s="992">
        <v>301019.94999999995</v>
      </c>
      <c r="AD267" s="992">
        <v>146850.08000000002</v>
      </c>
      <c r="AE267" s="992">
        <v>143572.79999999999</v>
      </c>
      <c r="AF267" s="992">
        <v>139716.53999999998</v>
      </c>
      <c r="AG267" s="992">
        <v>139163.05000000002</v>
      </c>
      <c r="AH267" s="992">
        <v>146105.35</v>
      </c>
      <c r="AI267" s="992">
        <v>128271.11000000002</v>
      </c>
      <c r="AJ267" s="992">
        <v>133835.38999999998</v>
      </c>
      <c r="AK267" s="992">
        <v>126827.31</v>
      </c>
      <c r="AL267" s="992">
        <v>126506.70999999999</v>
      </c>
      <c r="AM267" s="992">
        <v>103247.73000000001</v>
      </c>
      <c r="AN267" s="992">
        <v>128936.53</v>
      </c>
      <c r="AO267" s="799"/>
      <c r="AP267" s="992">
        <v>106526.88</v>
      </c>
      <c r="AQ267" s="992">
        <v>161880</v>
      </c>
      <c r="AR267" s="992">
        <v>193340.27</v>
      </c>
      <c r="AS267" s="992">
        <v>224683.07</v>
      </c>
      <c r="AT267" s="992">
        <v>205574.88000000003</v>
      </c>
      <c r="AU267" s="992">
        <v>213808.81</v>
      </c>
      <c r="AV267" s="992">
        <v>266791.53999999992</v>
      </c>
      <c r="AW267" s="992">
        <v>256972.54</v>
      </c>
      <c r="AX267" s="992">
        <v>31729.33</v>
      </c>
      <c r="AY267" s="992">
        <v>0</v>
      </c>
      <c r="AZ267" s="992">
        <v>0</v>
      </c>
      <c r="BA267" s="992">
        <v>0</v>
      </c>
    </row>
    <row r="268" spans="1:53" ht="0.75" customHeight="1" outlineLevel="2">
      <c r="B268" s="1014"/>
      <c r="C268" s="890"/>
      <c r="D268" s="1022"/>
      <c r="E268" s="1022"/>
      <c r="F268" s="992"/>
      <c r="G268" s="992"/>
      <c r="H268" s="887"/>
      <c r="I268" s="680"/>
      <c r="J268" s="1024"/>
      <c r="K268" s="992"/>
      <c r="L268" s="992"/>
      <c r="M268" s="887"/>
      <c r="N268" s="679"/>
      <c r="O268" s="1025"/>
      <c r="P268" s="1025"/>
      <c r="Q268" s="992"/>
      <c r="R268" s="992"/>
      <c r="S268" s="887"/>
      <c r="T268" s="680"/>
      <c r="U268" s="1025"/>
      <c r="V268" s="992"/>
      <c r="W268" s="992"/>
      <c r="X268" s="887"/>
      <c r="Y268" s="679"/>
      <c r="Z268" s="799"/>
      <c r="AA268" s="1027"/>
      <c r="AB268" s="799"/>
      <c r="AC268" s="992"/>
      <c r="AD268" s="992"/>
      <c r="AE268" s="992"/>
      <c r="AF268" s="992"/>
      <c r="AG268" s="992"/>
      <c r="AH268" s="992"/>
      <c r="AI268" s="992"/>
      <c r="AJ268" s="992"/>
      <c r="AK268" s="992"/>
      <c r="AL268" s="992"/>
      <c r="AM268" s="992"/>
      <c r="AN268" s="992"/>
      <c r="AO268" s="799"/>
      <c r="AP268" s="992"/>
      <c r="AQ268" s="992"/>
      <c r="AR268" s="992"/>
      <c r="AS268" s="992"/>
      <c r="AT268" s="992"/>
      <c r="AU268" s="992"/>
      <c r="AV268" s="992"/>
      <c r="AW268" s="992"/>
      <c r="AX268" s="992"/>
      <c r="AY268" s="992"/>
      <c r="AZ268" s="992"/>
      <c r="BA268" s="992"/>
    </row>
    <row r="269" spans="1:53" outlineLevel="2">
      <c r="A269" s="799" t="s">
        <v>990</v>
      </c>
      <c r="B269" s="800" t="s">
        <v>991</v>
      </c>
      <c r="C269" s="801" t="s">
        <v>992</v>
      </c>
      <c r="D269" s="802"/>
      <c r="E269" s="803"/>
      <c r="F269" s="686">
        <v>941359.55</v>
      </c>
      <c r="G269" s="686">
        <v>1055866.54</v>
      </c>
      <c r="H269" s="818">
        <v>-114506.98999999999</v>
      </c>
      <c r="I269" s="804">
        <v>-0.10844835560372998</v>
      </c>
      <c r="K269" s="686">
        <v>7742173.5899999999</v>
      </c>
      <c r="L269" s="686">
        <v>8570171.9299999997</v>
      </c>
      <c r="M269" s="818">
        <v>-827998.33999999985</v>
      </c>
      <c r="N269" s="804">
        <v>-9.6613970730456494E-2</v>
      </c>
      <c r="Q269" s="686">
        <v>2972286.39</v>
      </c>
      <c r="R269" s="686">
        <v>3640353.21</v>
      </c>
      <c r="S269" s="818">
        <v>-668066.81999999983</v>
      </c>
      <c r="T269" s="804">
        <v>-0.18351703295296443</v>
      </c>
      <c r="V269" s="686">
        <v>11417271.559999999</v>
      </c>
      <c r="W269" s="686">
        <v>12277179.969999999</v>
      </c>
      <c r="X269" s="818">
        <v>-859908.41000000015</v>
      </c>
      <c r="Y269" s="804">
        <v>-7.004119937161761E-2</v>
      </c>
      <c r="AA269" s="687">
        <v>938725.89</v>
      </c>
      <c r="AB269" s="686"/>
      <c r="AC269" s="686">
        <v>952319.25</v>
      </c>
      <c r="AD269" s="686">
        <v>1001304.97</v>
      </c>
      <c r="AE269" s="686">
        <v>992516.75</v>
      </c>
      <c r="AF269" s="686">
        <v>1053185.29</v>
      </c>
      <c r="AG269" s="686">
        <v>930492.46</v>
      </c>
      <c r="AH269" s="686">
        <v>1677038.6</v>
      </c>
      <c r="AI269" s="686">
        <v>907448.07000000007</v>
      </c>
      <c r="AJ269" s="686">
        <v>1055866.54</v>
      </c>
      <c r="AK269" s="686">
        <v>1027874.87</v>
      </c>
      <c r="AL269" s="686">
        <v>1043820.53</v>
      </c>
      <c r="AM269" s="686">
        <v>787451.39</v>
      </c>
      <c r="AN269" s="686">
        <v>815951.18</v>
      </c>
      <c r="AO269" s="686"/>
      <c r="AP269" s="686">
        <v>1097333.21</v>
      </c>
      <c r="AQ269" s="686">
        <v>970117.78</v>
      </c>
      <c r="AR269" s="686">
        <v>888636.89</v>
      </c>
      <c r="AS269" s="686">
        <v>1083940.5900000001</v>
      </c>
      <c r="AT269" s="686">
        <v>729858.73</v>
      </c>
      <c r="AU269" s="686">
        <v>892871.27</v>
      </c>
      <c r="AV269" s="686">
        <v>1138055.57</v>
      </c>
      <c r="AW269" s="686">
        <v>941359.55</v>
      </c>
      <c r="AX269" s="686">
        <v>6058.11</v>
      </c>
      <c r="AY269" s="686">
        <v>0</v>
      </c>
      <c r="AZ269" s="686">
        <v>0</v>
      </c>
      <c r="BA269" s="686">
        <v>0</v>
      </c>
    </row>
    <row r="270" spans="1:53" outlineLevel="2">
      <c r="A270" s="799" t="s">
        <v>3795</v>
      </c>
      <c r="B270" s="800" t="s">
        <v>3796</v>
      </c>
      <c r="C270" s="801" t="s">
        <v>3797</v>
      </c>
      <c r="D270" s="802"/>
      <c r="E270" s="803"/>
      <c r="F270" s="686">
        <v>-12.07</v>
      </c>
      <c r="G270" s="686">
        <v>0</v>
      </c>
      <c r="H270" s="818">
        <v>-12.07</v>
      </c>
      <c r="I270" s="804" t="s">
        <v>3376</v>
      </c>
      <c r="K270" s="686">
        <v>17.79</v>
      </c>
      <c r="L270" s="686">
        <v>0</v>
      </c>
      <c r="M270" s="818">
        <v>17.79</v>
      </c>
      <c r="N270" s="804" t="s">
        <v>3376</v>
      </c>
      <c r="Q270" s="686">
        <v>17.79</v>
      </c>
      <c r="R270" s="686">
        <v>0</v>
      </c>
      <c r="S270" s="818">
        <v>17.79</v>
      </c>
      <c r="T270" s="804" t="s">
        <v>3376</v>
      </c>
      <c r="V270" s="686">
        <v>17.79</v>
      </c>
      <c r="W270" s="686">
        <v>0</v>
      </c>
      <c r="X270" s="818">
        <v>17.79</v>
      </c>
      <c r="Y270" s="804" t="s">
        <v>3376</v>
      </c>
      <c r="AA270" s="687">
        <v>0</v>
      </c>
      <c r="AB270" s="686"/>
      <c r="AC270" s="686">
        <v>0</v>
      </c>
      <c r="AD270" s="686">
        <v>0</v>
      </c>
      <c r="AE270" s="686">
        <v>0</v>
      </c>
      <c r="AF270" s="686">
        <v>0</v>
      </c>
      <c r="AG270" s="686">
        <v>0</v>
      </c>
      <c r="AH270" s="686">
        <v>0</v>
      </c>
      <c r="AI270" s="686">
        <v>0</v>
      </c>
      <c r="AJ270" s="686">
        <v>0</v>
      </c>
      <c r="AK270" s="686">
        <v>0</v>
      </c>
      <c r="AL270" s="686">
        <v>0</v>
      </c>
      <c r="AM270" s="686">
        <v>0</v>
      </c>
      <c r="AN270" s="686">
        <v>0</v>
      </c>
      <c r="AO270" s="686"/>
      <c r="AP270" s="686">
        <v>0</v>
      </c>
      <c r="AQ270" s="686">
        <v>0</v>
      </c>
      <c r="AR270" s="686">
        <v>0</v>
      </c>
      <c r="AS270" s="686">
        <v>0</v>
      </c>
      <c r="AT270" s="686">
        <v>0</v>
      </c>
      <c r="AU270" s="686">
        <v>0</v>
      </c>
      <c r="AV270" s="686">
        <v>29.86</v>
      </c>
      <c r="AW270" s="686">
        <v>-12.07</v>
      </c>
      <c r="AX270" s="686">
        <v>0</v>
      </c>
      <c r="AY270" s="686">
        <v>0</v>
      </c>
      <c r="AZ270" s="686">
        <v>0</v>
      </c>
      <c r="BA270" s="686">
        <v>0</v>
      </c>
    </row>
    <row r="271" spans="1:53" outlineLevel="2">
      <c r="A271" s="799" t="s">
        <v>993</v>
      </c>
      <c r="B271" s="800" t="s">
        <v>994</v>
      </c>
      <c r="C271" s="801" t="s">
        <v>995</v>
      </c>
      <c r="D271" s="802"/>
      <c r="E271" s="803"/>
      <c r="F271" s="686">
        <v>94351.31</v>
      </c>
      <c r="G271" s="686">
        <v>140018.05000000002</v>
      </c>
      <c r="H271" s="818">
        <v>-45666.74000000002</v>
      </c>
      <c r="I271" s="804">
        <v>-0.32614895008179312</v>
      </c>
      <c r="K271" s="686">
        <v>986897.84</v>
      </c>
      <c r="L271" s="686">
        <v>522927.67</v>
      </c>
      <c r="M271" s="818">
        <v>463970.17</v>
      </c>
      <c r="N271" s="804">
        <v>0.88725496204857546</v>
      </c>
      <c r="Q271" s="686">
        <v>314256.40000000002</v>
      </c>
      <c r="R271" s="686">
        <v>182865.87</v>
      </c>
      <c r="S271" s="818">
        <v>131390.53000000003</v>
      </c>
      <c r="T271" s="804">
        <v>0.71850766903632723</v>
      </c>
      <c r="V271" s="686">
        <v>977512.29999999993</v>
      </c>
      <c r="W271" s="686">
        <v>565760.77</v>
      </c>
      <c r="X271" s="818">
        <v>411751.52999999991</v>
      </c>
      <c r="Y271" s="804">
        <v>0.72778381222862076</v>
      </c>
      <c r="AA271" s="687">
        <v>-29242.080000000002</v>
      </c>
      <c r="AB271" s="686"/>
      <c r="AC271" s="686">
        <v>116204.99</v>
      </c>
      <c r="AD271" s="686">
        <v>73382.570000000007</v>
      </c>
      <c r="AE271" s="686">
        <v>56242.31</v>
      </c>
      <c r="AF271" s="686">
        <v>59762.3</v>
      </c>
      <c r="AG271" s="686">
        <v>34469.629999999997</v>
      </c>
      <c r="AH271" s="686">
        <v>84757.22</v>
      </c>
      <c r="AI271" s="686">
        <v>-41909.4</v>
      </c>
      <c r="AJ271" s="686">
        <v>140018.05000000002</v>
      </c>
      <c r="AK271" s="686">
        <v>14323.15</v>
      </c>
      <c r="AL271" s="686">
        <v>70017.7</v>
      </c>
      <c r="AM271" s="686">
        <v>78616.490000000005</v>
      </c>
      <c r="AN271" s="686">
        <v>-172342.88</v>
      </c>
      <c r="AO271" s="686"/>
      <c r="AP271" s="686">
        <v>272223.32</v>
      </c>
      <c r="AQ271" s="686">
        <v>114939.44</v>
      </c>
      <c r="AR271" s="686">
        <v>-69835.08</v>
      </c>
      <c r="AS271" s="686">
        <v>174464.57</v>
      </c>
      <c r="AT271" s="686">
        <v>180849.19</v>
      </c>
      <c r="AU271" s="686">
        <v>44892.14</v>
      </c>
      <c r="AV271" s="686">
        <v>175012.95</v>
      </c>
      <c r="AW271" s="686">
        <v>94351.31</v>
      </c>
      <c r="AX271" s="686">
        <v>-84861.71</v>
      </c>
      <c r="AY271" s="686">
        <v>0</v>
      </c>
      <c r="AZ271" s="686">
        <v>0</v>
      </c>
      <c r="BA271" s="686">
        <v>0</v>
      </c>
    </row>
    <row r="272" spans="1:53" outlineLevel="2">
      <c r="A272" s="799" t="s">
        <v>996</v>
      </c>
      <c r="B272" s="800" t="s">
        <v>997</v>
      </c>
      <c r="C272" s="801" t="s">
        <v>998</v>
      </c>
      <c r="D272" s="802"/>
      <c r="E272" s="803"/>
      <c r="F272" s="686">
        <v>35.4</v>
      </c>
      <c r="G272" s="686">
        <v>0</v>
      </c>
      <c r="H272" s="818">
        <v>35.4</v>
      </c>
      <c r="I272" s="804" t="s">
        <v>3376</v>
      </c>
      <c r="K272" s="686">
        <v>99.53</v>
      </c>
      <c r="L272" s="686">
        <v>160.94</v>
      </c>
      <c r="M272" s="818">
        <v>-61.41</v>
      </c>
      <c r="N272" s="804">
        <v>-0.38157077171616749</v>
      </c>
      <c r="Q272" s="686">
        <v>35.4</v>
      </c>
      <c r="R272" s="686">
        <v>68.06</v>
      </c>
      <c r="S272" s="818">
        <v>-32.660000000000004</v>
      </c>
      <c r="T272" s="804">
        <v>-0.4798707023214811</v>
      </c>
      <c r="V272" s="686">
        <v>132.5</v>
      </c>
      <c r="W272" s="686">
        <v>256.70999999999998</v>
      </c>
      <c r="X272" s="818">
        <v>-124.20999999999998</v>
      </c>
      <c r="Y272" s="804">
        <v>-0.48385337540415252</v>
      </c>
      <c r="AA272" s="687">
        <v>38.47</v>
      </c>
      <c r="AB272" s="686"/>
      <c r="AC272" s="686">
        <v>14.48</v>
      </c>
      <c r="AD272" s="686">
        <v>0</v>
      </c>
      <c r="AE272" s="686">
        <v>33.79</v>
      </c>
      <c r="AF272" s="686">
        <v>17.03</v>
      </c>
      <c r="AG272" s="686">
        <v>27.580000000000002</v>
      </c>
      <c r="AH272" s="686">
        <v>47.92</v>
      </c>
      <c r="AI272" s="686">
        <v>20.14</v>
      </c>
      <c r="AJ272" s="686">
        <v>0</v>
      </c>
      <c r="AK272" s="686">
        <v>0</v>
      </c>
      <c r="AL272" s="686">
        <v>18.920000000000002</v>
      </c>
      <c r="AM272" s="686">
        <v>0</v>
      </c>
      <c r="AN272" s="686">
        <v>14.05</v>
      </c>
      <c r="AO272" s="686"/>
      <c r="AP272" s="686">
        <v>0</v>
      </c>
      <c r="AQ272" s="686">
        <v>39.58</v>
      </c>
      <c r="AR272" s="686">
        <v>24.27</v>
      </c>
      <c r="AS272" s="686">
        <v>0</v>
      </c>
      <c r="AT272" s="686">
        <v>0.28000000000000003</v>
      </c>
      <c r="AU272" s="686">
        <v>0</v>
      </c>
      <c r="AV272" s="686">
        <v>0</v>
      </c>
      <c r="AW272" s="686">
        <v>35.4</v>
      </c>
      <c r="AX272" s="686">
        <v>0</v>
      </c>
      <c r="AY272" s="686">
        <v>0</v>
      </c>
      <c r="AZ272" s="686">
        <v>0</v>
      </c>
      <c r="BA272" s="686">
        <v>0</v>
      </c>
    </row>
    <row r="273" spans="1:53" outlineLevel="2">
      <c r="A273" s="799" t="s">
        <v>999</v>
      </c>
      <c r="B273" s="800" t="s">
        <v>1000</v>
      </c>
      <c r="C273" s="801" t="s">
        <v>1001</v>
      </c>
      <c r="D273" s="802"/>
      <c r="E273" s="803"/>
      <c r="F273" s="686">
        <v>0</v>
      </c>
      <c r="G273" s="686">
        <v>0</v>
      </c>
      <c r="H273" s="818">
        <v>0</v>
      </c>
      <c r="I273" s="804">
        <v>0</v>
      </c>
      <c r="K273" s="686">
        <v>0</v>
      </c>
      <c r="L273" s="686">
        <v>0</v>
      </c>
      <c r="M273" s="818">
        <v>0</v>
      </c>
      <c r="N273" s="804">
        <v>0</v>
      </c>
      <c r="Q273" s="686">
        <v>0</v>
      </c>
      <c r="R273" s="686">
        <v>0</v>
      </c>
      <c r="S273" s="818">
        <v>0</v>
      </c>
      <c r="T273" s="804">
        <v>0</v>
      </c>
      <c r="V273" s="686">
        <v>0</v>
      </c>
      <c r="W273" s="686">
        <v>105.95</v>
      </c>
      <c r="X273" s="818">
        <v>-105.95</v>
      </c>
      <c r="Y273" s="804" t="s">
        <v>3376</v>
      </c>
      <c r="AA273" s="687">
        <v>0</v>
      </c>
      <c r="AB273" s="686"/>
      <c r="AC273" s="686">
        <v>0</v>
      </c>
      <c r="AD273" s="686">
        <v>0</v>
      </c>
      <c r="AE273" s="686">
        <v>0</v>
      </c>
      <c r="AF273" s="686">
        <v>0</v>
      </c>
      <c r="AG273" s="686">
        <v>0</v>
      </c>
      <c r="AH273" s="686">
        <v>0</v>
      </c>
      <c r="AI273" s="686">
        <v>0</v>
      </c>
      <c r="AJ273" s="686">
        <v>0</v>
      </c>
      <c r="AK273" s="686">
        <v>0</v>
      </c>
      <c r="AL273" s="686">
        <v>0</v>
      </c>
      <c r="AM273" s="686">
        <v>0</v>
      </c>
      <c r="AN273" s="686">
        <v>0</v>
      </c>
      <c r="AO273" s="686"/>
      <c r="AP273" s="686">
        <v>0</v>
      </c>
      <c r="AQ273" s="686">
        <v>0</v>
      </c>
      <c r="AR273" s="686">
        <v>0</v>
      </c>
      <c r="AS273" s="686">
        <v>0</v>
      </c>
      <c r="AT273" s="686">
        <v>0</v>
      </c>
      <c r="AU273" s="686">
        <v>0</v>
      </c>
      <c r="AV273" s="686">
        <v>0</v>
      </c>
      <c r="AW273" s="686">
        <v>0</v>
      </c>
      <c r="AX273" s="686">
        <v>0</v>
      </c>
      <c r="AY273" s="686">
        <v>0</v>
      </c>
      <c r="AZ273" s="686">
        <v>0</v>
      </c>
      <c r="BA273" s="686">
        <v>0</v>
      </c>
    </row>
    <row r="274" spans="1:53" outlineLevel="2">
      <c r="A274" s="799" t="s">
        <v>1002</v>
      </c>
      <c r="B274" s="800" t="s">
        <v>1003</v>
      </c>
      <c r="C274" s="801" t="s">
        <v>1004</v>
      </c>
      <c r="D274" s="802"/>
      <c r="E274" s="803"/>
      <c r="F274" s="686">
        <v>0</v>
      </c>
      <c r="G274" s="686">
        <v>0</v>
      </c>
      <c r="H274" s="818">
        <v>0</v>
      </c>
      <c r="I274" s="804">
        <v>0</v>
      </c>
      <c r="K274" s="686">
        <v>0</v>
      </c>
      <c r="L274" s="686">
        <v>0</v>
      </c>
      <c r="M274" s="818">
        <v>0</v>
      </c>
      <c r="N274" s="804">
        <v>0</v>
      </c>
      <c r="Q274" s="686">
        <v>0</v>
      </c>
      <c r="R274" s="686">
        <v>0</v>
      </c>
      <c r="S274" s="818">
        <v>0</v>
      </c>
      <c r="T274" s="804">
        <v>0</v>
      </c>
      <c r="V274" s="686">
        <v>13.620000000000001</v>
      </c>
      <c r="W274" s="686">
        <v>0.95000000000000007</v>
      </c>
      <c r="X274" s="818">
        <v>12.670000000000002</v>
      </c>
      <c r="Y274" s="804" t="s">
        <v>3376</v>
      </c>
      <c r="AA274" s="687">
        <v>0</v>
      </c>
      <c r="AB274" s="686"/>
      <c r="AC274" s="686">
        <v>0</v>
      </c>
      <c r="AD274" s="686">
        <v>0</v>
      </c>
      <c r="AE274" s="686">
        <v>0</v>
      </c>
      <c r="AF274" s="686">
        <v>0</v>
      </c>
      <c r="AG274" s="686">
        <v>0</v>
      </c>
      <c r="AH274" s="686">
        <v>0</v>
      </c>
      <c r="AI274" s="686">
        <v>0</v>
      </c>
      <c r="AJ274" s="686">
        <v>0</v>
      </c>
      <c r="AK274" s="686">
        <v>0</v>
      </c>
      <c r="AL274" s="686">
        <v>0</v>
      </c>
      <c r="AM274" s="686">
        <v>13.23</v>
      </c>
      <c r="AN274" s="686">
        <v>0.39</v>
      </c>
      <c r="AO274" s="686"/>
      <c r="AP274" s="686">
        <v>0</v>
      </c>
      <c r="AQ274" s="686">
        <v>0</v>
      </c>
      <c r="AR274" s="686">
        <v>0</v>
      </c>
      <c r="AS274" s="686">
        <v>0</v>
      </c>
      <c r="AT274" s="686">
        <v>0</v>
      </c>
      <c r="AU274" s="686">
        <v>0</v>
      </c>
      <c r="AV274" s="686">
        <v>0</v>
      </c>
      <c r="AW274" s="686">
        <v>0</v>
      </c>
      <c r="AX274" s="686">
        <v>0</v>
      </c>
      <c r="AY274" s="686">
        <v>0</v>
      </c>
      <c r="AZ274" s="686">
        <v>0</v>
      </c>
      <c r="BA274" s="686">
        <v>0</v>
      </c>
    </row>
    <row r="275" spans="1:53" outlineLevel="2">
      <c r="A275" s="799" t="s">
        <v>3798</v>
      </c>
      <c r="B275" s="800" t="s">
        <v>3799</v>
      </c>
      <c r="C275" s="801" t="s">
        <v>3800</v>
      </c>
      <c r="D275" s="802"/>
      <c r="E275" s="803"/>
      <c r="F275" s="686">
        <v>0.79</v>
      </c>
      <c r="G275" s="686">
        <v>0</v>
      </c>
      <c r="H275" s="818">
        <v>0.79</v>
      </c>
      <c r="I275" s="804" t="s">
        <v>3376</v>
      </c>
      <c r="K275" s="686">
        <v>0.79</v>
      </c>
      <c r="L275" s="686">
        <v>0</v>
      </c>
      <c r="M275" s="818">
        <v>0.79</v>
      </c>
      <c r="N275" s="804" t="s">
        <v>3376</v>
      </c>
      <c r="Q275" s="686">
        <v>0.79</v>
      </c>
      <c r="R275" s="686">
        <v>0</v>
      </c>
      <c r="S275" s="818">
        <v>0.79</v>
      </c>
      <c r="T275" s="804" t="s">
        <v>3376</v>
      </c>
      <c r="V275" s="686">
        <v>0.79</v>
      </c>
      <c r="W275" s="686">
        <v>-0.01</v>
      </c>
      <c r="X275" s="818">
        <v>0.8</v>
      </c>
      <c r="Y275" s="804" t="s">
        <v>3376</v>
      </c>
      <c r="AA275" s="687">
        <v>0</v>
      </c>
      <c r="AB275" s="686"/>
      <c r="AC275" s="686">
        <v>0</v>
      </c>
      <c r="AD275" s="686">
        <v>0</v>
      </c>
      <c r="AE275" s="686">
        <v>0</v>
      </c>
      <c r="AF275" s="686">
        <v>0</v>
      </c>
      <c r="AG275" s="686">
        <v>0</v>
      </c>
      <c r="AH275" s="686">
        <v>0</v>
      </c>
      <c r="AI275" s="686">
        <v>0</v>
      </c>
      <c r="AJ275" s="686">
        <v>0</v>
      </c>
      <c r="AK275" s="686">
        <v>0</v>
      </c>
      <c r="AL275" s="686">
        <v>0</v>
      </c>
      <c r="AM275" s="686">
        <v>0</v>
      </c>
      <c r="AN275" s="686">
        <v>0</v>
      </c>
      <c r="AO275" s="686"/>
      <c r="AP275" s="686">
        <v>0</v>
      </c>
      <c r="AQ275" s="686">
        <v>0</v>
      </c>
      <c r="AR275" s="686">
        <v>0</v>
      </c>
      <c r="AS275" s="686">
        <v>0</v>
      </c>
      <c r="AT275" s="686">
        <v>0</v>
      </c>
      <c r="AU275" s="686">
        <v>0</v>
      </c>
      <c r="AV275" s="686">
        <v>0</v>
      </c>
      <c r="AW275" s="686">
        <v>0.79</v>
      </c>
      <c r="AX275" s="686">
        <v>0</v>
      </c>
      <c r="AY275" s="686">
        <v>0</v>
      </c>
      <c r="AZ275" s="686">
        <v>0</v>
      </c>
      <c r="BA275" s="686">
        <v>0</v>
      </c>
    </row>
    <row r="276" spans="1:53" outlineLevel="2">
      <c r="A276" s="799" t="s">
        <v>1005</v>
      </c>
      <c r="B276" s="800" t="s">
        <v>1006</v>
      </c>
      <c r="C276" s="801" t="s">
        <v>1007</v>
      </c>
      <c r="D276" s="802"/>
      <c r="E276" s="803"/>
      <c r="F276" s="686">
        <v>0</v>
      </c>
      <c r="G276" s="686">
        <v>0</v>
      </c>
      <c r="H276" s="818">
        <v>0</v>
      </c>
      <c r="I276" s="804">
        <v>0</v>
      </c>
      <c r="K276" s="686">
        <v>24.36</v>
      </c>
      <c r="L276" s="686">
        <v>2.39</v>
      </c>
      <c r="M276" s="818">
        <v>21.97</v>
      </c>
      <c r="N276" s="804">
        <v>9.1924686192468616</v>
      </c>
      <c r="Q276" s="686">
        <v>0</v>
      </c>
      <c r="R276" s="686">
        <v>2.39</v>
      </c>
      <c r="S276" s="818">
        <v>-2.39</v>
      </c>
      <c r="T276" s="804" t="s">
        <v>3376</v>
      </c>
      <c r="V276" s="686">
        <v>43.480000000000004</v>
      </c>
      <c r="W276" s="686">
        <v>13.290000000000001</v>
      </c>
      <c r="X276" s="818">
        <v>30.190000000000005</v>
      </c>
      <c r="Y276" s="804">
        <v>2.2716328066215201</v>
      </c>
      <c r="AA276" s="687">
        <v>0</v>
      </c>
      <c r="AB276" s="686"/>
      <c r="AC276" s="686">
        <v>0</v>
      </c>
      <c r="AD276" s="686">
        <v>0</v>
      </c>
      <c r="AE276" s="686">
        <v>0</v>
      </c>
      <c r="AF276" s="686">
        <v>0</v>
      </c>
      <c r="AG276" s="686">
        <v>0</v>
      </c>
      <c r="AH276" s="686">
        <v>0</v>
      </c>
      <c r="AI276" s="686">
        <v>2.39</v>
      </c>
      <c r="AJ276" s="686">
        <v>0</v>
      </c>
      <c r="AK276" s="686">
        <v>0</v>
      </c>
      <c r="AL276" s="686">
        <v>0</v>
      </c>
      <c r="AM276" s="686">
        <v>19.12</v>
      </c>
      <c r="AN276" s="686">
        <v>0</v>
      </c>
      <c r="AO276" s="686"/>
      <c r="AP276" s="686">
        <v>0</v>
      </c>
      <c r="AQ276" s="686">
        <v>0</v>
      </c>
      <c r="AR276" s="686">
        <v>0</v>
      </c>
      <c r="AS276" s="686">
        <v>0</v>
      </c>
      <c r="AT276" s="686">
        <v>24.36</v>
      </c>
      <c r="AU276" s="686">
        <v>0</v>
      </c>
      <c r="AV276" s="686">
        <v>0</v>
      </c>
      <c r="AW276" s="686">
        <v>0</v>
      </c>
      <c r="AX276" s="686">
        <v>0</v>
      </c>
      <c r="AY276" s="686">
        <v>0</v>
      </c>
      <c r="AZ276" s="686">
        <v>0</v>
      </c>
      <c r="BA276" s="686">
        <v>0</v>
      </c>
    </row>
    <row r="277" spans="1:53" outlineLevel="2">
      <c r="A277" s="799" t="s">
        <v>1008</v>
      </c>
      <c r="B277" s="800" t="s">
        <v>1009</v>
      </c>
      <c r="C277" s="801" t="s">
        <v>1010</v>
      </c>
      <c r="D277" s="802"/>
      <c r="E277" s="803"/>
      <c r="F277" s="686">
        <v>161.4</v>
      </c>
      <c r="G277" s="686">
        <v>44.26</v>
      </c>
      <c r="H277" s="818">
        <v>117.14000000000001</v>
      </c>
      <c r="I277" s="804">
        <v>2.646633529145956</v>
      </c>
      <c r="K277" s="686">
        <v>606.05000000000007</v>
      </c>
      <c r="L277" s="686">
        <v>81</v>
      </c>
      <c r="M277" s="818">
        <v>525.05000000000007</v>
      </c>
      <c r="N277" s="804">
        <v>6.4820987654320996</v>
      </c>
      <c r="Q277" s="686">
        <v>341.92</v>
      </c>
      <c r="R277" s="686">
        <v>51.11</v>
      </c>
      <c r="S277" s="818">
        <v>290.81</v>
      </c>
      <c r="T277" s="804">
        <v>5.6898845627078849</v>
      </c>
      <c r="V277" s="686">
        <v>777.41000000000008</v>
      </c>
      <c r="W277" s="686">
        <v>138.55000000000001</v>
      </c>
      <c r="X277" s="818">
        <v>638.86000000000013</v>
      </c>
      <c r="Y277" s="804">
        <v>4.611042944785277</v>
      </c>
      <c r="AA277" s="687">
        <v>1.6600000000000001</v>
      </c>
      <c r="AB277" s="686"/>
      <c r="AC277" s="686">
        <v>0</v>
      </c>
      <c r="AD277" s="686">
        <v>14.4</v>
      </c>
      <c r="AE277" s="686">
        <v>0</v>
      </c>
      <c r="AF277" s="686">
        <v>0</v>
      </c>
      <c r="AG277" s="686">
        <v>15.49</v>
      </c>
      <c r="AH277" s="686">
        <v>6.8500000000000005</v>
      </c>
      <c r="AI277" s="686">
        <v>0</v>
      </c>
      <c r="AJ277" s="686">
        <v>44.26</v>
      </c>
      <c r="AK277" s="686">
        <v>3.09</v>
      </c>
      <c r="AL277" s="686">
        <v>27.26</v>
      </c>
      <c r="AM277" s="686">
        <v>124.7</v>
      </c>
      <c r="AN277" s="686">
        <v>16.309999999999999</v>
      </c>
      <c r="AO277" s="686"/>
      <c r="AP277" s="686">
        <v>0</v>
      </c>
      <c r="AQ277" s="686">
        <v>13.34</v>
      </c>
      <c r="AR277" s="686">
        <v>20.7</v>
      </c>
      <c r="AS277" s="686">
        <v>182.34</v>
      </c>
      <c r="AT277" s="686">
        <v>47.75</v>
      </c>
      <c r="AU277" s="686">
        <v>150.84</v>
      </c>
      <c r="AV277" s="686">
        <v>29.68</v>
      </c>
      <c r="AW277" s="686">
        <v>161.4</v>
      </c>
      <c r="AX277" s="686">
        <v>0</v>
      </c>
      <c r="AY277" s="686">
        <v>0</v>
      </c>
      <c r="AZ277" s="686">
        <v>0</v>
      </c>
      <c r="BA277" s="686">
        <v>0</v>
      </c>
    </row>
    <row r="278" spans="1:53" outlineLevel="2">
      <c r="A278" s="799" t="s">
        <v>1011</v>
      </c>
      <c r="B278" s="800" t="s">
        <v>1012</v>
      </c>
      <c r="C278" s="801" t="s">
        <v>1013</v>
      </c>
      <c r="D278" s="802"/>
      <c r="E278" s="803"/>
      <c r="F278" s="686">
        <v>66.45</v>
      </c>
      <c r="G278" s="686">
        <v>23.93</v>
      </c>
      <c r="H278" s="818">
        <v>42.52</v>
      </c>
      <c r="I278" s="804">
        <v>1.7768491433347264</v>
      </c>
      <c r="K278" s="686">
        <v>174.39000000000001</v>
      </c>
      <c r="L278" s="686">
        <v>95.28</v>
      </c>
      <c r="M278" s="818">
        <v>79.110000000000014</v>
      </c>
      <c r="N278" s="804">
        <v>0.8302896725440807</v>
      </c>
      <c r="Q278" s="686">
        <v>91.51</v>
      </c>
      <c r="R278" s="686">
        <v>29.82</v>
      </c>
      <c r="S278" s="818">
        <v>61.690000000000005</v>
      </c>
      <c r="T278" s="804">
        <v>2.0687458081824279</v>
      </c>
      <c r="V278" s="686">
        <v>202.07000000000002</v>
      </c>
      <c r="W278" s="686">
        <v>1276.96</v>
      </c>
      <c r="X278" s="818">
        <v>-1074.8900000000001</v>
      </c>
      <c r="Y278" s="804">
        <v>-0.84175698534018295</v>
      </c>
      <c r="AA278" s="687">
        <v>357.2</v>
      </c>
      <c r="AB278" s="686"/>
      <c r="AC278" s="686">
        <v>3.37</v>
      </c>
      <c r="AD278" s="686">
        <v>2.3000000000000003</v>
      </c>
      <c r="AE278" s="686">
        <v>36.090000000000003</v>
      </c>
      <c r="AF278" s="686">
        <v>23.25</v>
      </c>
      <c r="AG278" s="686">
        <v>0.45</v>
      </c>
      <c r="AH278" s="686">
        <v>5.89</v>
      </c>
      <c r="AI278" s="686">
        <v>0</v>
      </c>
      <c r="AJ278" s="686">
        <v>23.93</v>
      </c>
      <c r="AK278" s="686">
        <v>4.34</v>
      </c>
      <c r="AL278" s="686">
        <v>9.44</v>
      </c>
      <c r="AM278" s="686">
        <v>2.0699999999999998</v>
      </c>
      <c r="AN278" s="686">
        <v>11.83</v>
      </c>
      <c r="AO278" s="686"/>
      <c r="AP278" s="686">
        <v>0</v>
      </c>
      <c r="AQ278" s="686">
        <v>28.97</v>
      </c>
      <c r="AR278" s="686">
        <v>8.4</v>
      </c>
      <c r="AS278" s="686">
        <v>28.28</v>
      </c>
      <c r="AT278" s="686">
        <v>17.23</v>
      </c>
      <c r="AU278" s="686">
        <v>17.650000000000002</v>
      </c>
      <c r="AV278" s="686">
        <v>7.41</v>
      </c>
      <c r="AW278" s="686">
        <v>66.45</v>
      </c>
      <c r="AX278" s="686">
        <v>0</v>
      </c>
      <c r="AY278" s="686">
        <v>0</v>
      </c>
      <c r="AZ278" s="686">
        <v>0</v>
      </c>
      <c r="BA278" s="686">
        <v>0</v>
      </c>
    </row>
    <row r="279" spans="1:53" outlineLevel="2">
      <c r="A279" s="799" t="s">
        <v>1014</v>
      </c>
      <c r="B279" s="800" t="s">
        <v>1015</v>
      </c>
      <c r="C279" s="801" t="s">
        <v>1016</v>
      </c>
      <c r="D279" s="802"/>
      <c r="E279" s="803"/>
      <c r="F279" s="686">
        <v>45.83</v>
      </c>
      <c r="G279" s="686">
        <v>64.3</v>
      </c>
      <c r="H279" s="818">
        <v>-18.47</v>
      </c>
      <c r="I279" s="804">
        <v>-0.28724727838258163</v>
      </c>
      <c r="K279" s="686">
        <v>362.15000000000003</v>
      </c>
      <c r="L279" s="686">
        <v>547.38</v>
      </c>
      <c r="M279" s="818">
        <v>-185.22999999999996</v>
      </c>
      <c r="N279" s="804">
        <v>-0.33839380320800899</v>
      </c>
      <c r="Q279" s="686">
        <v>195.28</v>
      </c>
      <c r="R279" s="686">
        <v>101.63</v>
      </c>
      <c r="S279" s="818">
        <v>93.65</v>
      </c>
      <c r="T279" s="804">
        <v>0.92147987798878295</v>
      </c>
      <c r="V279" s="686">
        <v>477.13000000000005</v>
      </c>
      <c r="W279" s="686">
        <v>638.62</v>
      </c>
      <c r="X279" s="818">
        <v>-161.48999999999995</v>
      </c>
      <c r="Y279" s="804">
        <v>-0.25287338323259523</v>
      </c>
      <c r="AA279" s="687">
        <v>27.42</v>
      </c>
      <c r="AB279" s="686"/>
      <c r="AC279" s="686">
        <v>15.36</v>
      </c>
      <c r="AD279" s="686">
        <v>15.59</v>
      </c>
      <c r="AE279" s="686">
        <v>352.87</v>
      </c>
      <c r="AF279" s="686">
        <v>18.61</v>
      </c>
      <c r="AG279" s="686">
        <v>43.32</v>
      </c>
      <c r="AH279" s="686">
        <v>22.29</v>
      </c>
      <c r="AI279" s="686">
        <v>15.040000000000001</v>
      </c>
      <c r="AJ279" s="686">
        <v>64.3</v>
      </c>
      <c r="AK279" s="686">
        <v>29.66</v>
      </c>
      <c r="AL279" s="686">
        <v>8.43</v>
      </c>
      <c r="AM279" s="686">
        <v>9.8000000000000007</v>
      </c>
      <c r="AN279" s="686">
        <v>67.09</v>
      </c>
      <c r="AO279" s="686"/>
      <c r="AP279" s="686">
        <v>0</v>
      </c>
      <c r="AQ279" s="686">
        <v>28.310000000000002</v>
      </c>
      <c r="AR279" s="686">
        <v>49.9</v>
      </c>
      <c r="AS279" s="686">
        <v>55.4</v>
      </c>
      <c r="AT279" s="686">
        <v>33.26</v>
      </c>
      <c r="AU279" s="686">
        <v>62.35</v>
      </c>
      <c r="AV279" s="686">
        <v>87.100000000000009</v>
      </c>
      <c r="AW279" s="686">
        <v>45.83</v>
      </c>
      <c r="AX279" s="686">
        <v>0</v>
      </c>
      <c r="AY279" s="686">
        <v>0</v>
      </c>
      <c r="AZ279" s="686">
        <v>0</v>
      </c>
      <c r="BA279" s="686">
        <v>0</v>
      </c>
    </row>
    <row r="280" spans="1:53" outlineLevel="2">
      <c r="A280" s="799" t="s">
        <v>1017</v>
      </c>
      <c r="B280" s="800" t="s">
        <v>1018</v>
      </c>
      <c r="C280" s="801" t="s">
        <v>1019</v>
      </c>
      <c r="D280" s="802"/>
      <c r="E280" s="803"/>
      <c r="F280" s="686">
        <v>5.14</v>
      </c>
      <c r="G280" s="686">
        <v>2.89</v>
      </c>
      <c r="H280" s="818">
        <v>2.2499999999999996</v>
      </c>
      <c r="I280" s="804">
        <v>0.77854671280276799</v>
      </c>
      <c r="K280" s="686">
        <v>109.17</v>
      </c>
      <c r="L280" s="686">
        <v>12.92</v>
      </c>
      <c r="M280" s="818">
        <v>96.25</v>
      </c>
      <c r="N280" s="804">
        <v>7.4496904024767803</v>
      </c>
      <c r="Q280" s="686">
        <v>36.53</v>
      </c>
      <c r="R280" s="686">
        <v>4.76</v>
      </c>
      <c r="S280" s="818">
        <v>31.770000000000003</v>
      </c>
      <c r="T280" s="804">
        <v>6.6743697478991608</v>
      </c>
      <c r="V280" s="686">
        <v>137.48000000000002</v>
      </c>
      <c r="W280" s="686">
        <v>26.990000000000002</v>
      </c>
      <c r="X280" s="818">
        <v>110.49000000000001</v>
      </c>
      <c r="Y280" s="804">
        <v>4.093738421637644</v>
      </c>
      <c r="AA280" s="687">
        <v>3.69</v>
      </c>
      <c r="AB280" s="686"/>
      <c r="AC280" s="686">
        <v>0.74</v>
      </c>
      <c r="AD280" s="686">
        <v>0</v>
      </c>
      <c r="AE280" s="686">
        <v>5.39</v>
      </c>
      <c r="AF280" s="686">
        <v>0.65</v>
      </c>
      <c r="AG280" s="686">
        <v>1.3800000000000001</v>
      </c>
      <c r="AH280" s="686">
        <v>1.62</v>
      </c>
      <c r="AI280" s="686">
        <v>0.25</v>
      </c>
      <c r="AJ280" s="686">
        <v>2.89</v>
      </c>
      <c r="AK280" s="686">
        <v>0</v>
      </c>
      <c r="AL280" s="686">
        <v>0.82000000000000006</v>
      </c>
      <c r="AM280" s="686">
        <v>4.95</v>
      </c>
      <c r="AN280" s="686">
        <v>22.54</v>
      </c>
      <c r="AO280" s="686"/>
      <c r="AP280" s="686">
        <v>0.66</v>
      </c>
      <c r="AQ280" s="686">
        <v>0.9</v>
      </c>
      <c r="AR280" s="686">
        <v>5.54</v>
      </c>
      <c r="AS280" s="686">
        <v>40.450000000000003</v>
      </c>
      <c r="AT280" s="686">
        <v>25.09</v>
      </c>
      <c r="AU280" s="686">
        <v>25.89</v>
      </c>
      <c r="AV280" s="686">
        <v>5.5</v>
      </c>
      <c r="AW280" s="686">
        <v>5.14</v>
      </c>
      <c r="AX280" s="686">
        <v>0</v>
      </c>
      <c r="AY280" s="686">
        <v>0</v>
      </c>
      <c r="AZ280" s="686">
        <v>0</v>
      </c>
      <c r="BA280" s="686">
        <v>0</v>
      </c>
    </row>
    <row r="281" spans="1:53" outlineLevel="2">
      <c r="A281" s="799" t="s">
        <v>1020</v>
      </c>
      <c r="B281" s="800" t="s">
        <v>1021</v>
      </c>
      <c r="C281" s="801" t="s">
        <v>1022</v>
      </c>
      <c r="D281" s="802"/>
      <c r="E281" s="803"/>
      <c r="F281" s="686">
        <v>6.73</v>
      </c>
      <c r="G281" s="686">
        <v>5.46</v>
      </c>
      <c r="H281" s="818">
        <v>1.2700000000000005</v>
      </c>
      <c r="I281" s="804">
        <v>0.23260073260073269</v>
      </c>
      <c r="K281" s="686">
        <v>69.320000000000007</v>
      </c>
      <c r="L281" s="686">
        <v>43.33</v>
      </c>
      <c r="M281" s="818">
        <v>25.990000000000009</v>
      </c>
      <c r="N281" s="804">
        <v>0.59981537041310895</v>
      </c>
      <c r="Q281" s="686">
        <v>27.51</v>
      </c>
      <c r="R281" s="686">
        <v>13.58</v>
      </c>
      <c r="S281" s="818">
        <v>13.930000000000001</v>
      </c>
      <c r="T281" s="804">
        <v>1.0257731958762888</v>
      </c>
      <c r="V281" s="686">
        <v>89.26</v>
      </c>
      <c r="W281" s="686">
        <v>87.13</v>
      </c>
      <c r="X281" s="818">
        <v>2.1300000000000097</v>
      </c>
      <c r="Y281" s="804">
        <v>2.4446229771605758E-2</v>
      </c>
      <c r="AA281" s="687">
        <v>7.87</v>
      </c>
      <c r="AB281" s="686"/>
      <c r="AC281" s="686">
        <v>3.29</v>
      </c>
      <c r="AD281" s="686">
        <v>0</v>
      </c>
      <c r="AE281" s="686">
        <v>6.7</v>
      </c>
      <c r="AF281" s="686">
        <v>18.02</v>
      </c>
      <c r="AG281" s="686">
        <v>1.74</v>
      </c>
      <c r="AH281" s="686">
        <v>5.54</v>
      </c>
      <c r="AI281" s="686">
        <v>2.58</v>
      </c>
      <c r="AJ281" s="686">
        <v>5.46</v>
      </c>
      <c r="AK281" s="686">
        <v>0.13</v>
      </c>
      <c r="AL281" s="686">
        <v>2.63</v>
      </c>
      <c r="AM281" s="686">
        <v>5.62</v>
      </c>
      <c r="AN281" s="686">
        <v>11.56</v>
      </c>
      <c r="AO281" s="686"/>
      <c r="AP281" s="686">
        <v>0.79</v>
      </c>
      <c r="AQ281" s="686">
        <v>7.61</v>
      </c>
      <c r="AR281" s="686">
        <v>9.33</v>
      </c>
      <c r="AS281" s="686">
        <v>18.510000000000002</v>
      </c>
      <c r="AT281" s="686">
        <v>5.57</v>
      </c>
      <c r="AU281" s="686">
        <v>14.700000000000001</v>
      </c>
      <c r="AV281" s="686">
        <v>6.08</v>
      </c>
      <c r="AW281" s="686">
        <v>6.73</v>
      </c>
      <c r="AX281" s="686">
        <v>0</v>
      </c>
      <c r="AY281" s="686">
        <v>0</v>
      </c>
      <c r="AZ281" s="686">
        <v>0</v>
      </c>
      <c r="BA281" s="686">
        <v>0</v>
      </c>
    </row>
    <row r="282" spans="1:53" outlineLevel="2">
      <c r="A282" s="799" t="s">
        <v>1023</v>
      </c>
      <c r="B282" s="800" t="s">
        <v>1024</v>
      </c>
      <c r="C282" s="801" t="s">
        <v>1025</v>
      </c>
      <c r="D282" s="802"/>
      <c r="E282" s="803"/>
      <c r="F282" s="686">
        <v>16.98</v>
      </c>
      <c r="G282" s="686">
        <v>4.87</v>
      </c>
      <c r="H282" s="818">
        <v>12.11</v>
      </c>
      <c r="I282" s="804">
        <v>2.4866529774127306</v>
      </c>
      <c r="K282" s="686">
        <v>46.34</v>
      </c>
      <c r="L282" s="686">
        <v>24.45</v>
      </c>
      <c r="M282" s="818">
        <v>21.890000000000004</v>
      </c>
      <c r="N282" s="804">
        <v>0.89529652351738265</v>
      </c>
      <c r="Q282" s="686">
        <v>29.29</v>
      </c>
      <c r="R282" s="686">
        <v>11.85</v>
      </c>
      <c r="S282" s="818">
        <v>17.439999999999998</v>
      </c>
      <c r="T282" s="804">
        <v>1.4717299578059071</v>
      </c>
      <c r="V282" s="686">
        <v>98.76</v>
      </c>
      <c r="W282" s="686">
        <v>25.349999999999998</v>
      </c>
      <c r="X282" s="818">
        <v>73.410000000000011</v>
      </c>
      <c r="Y282" s="804">
        <v>2.8958579881656812</v>
      </c>
      <c r="AA282" s="687">
        <v>0</v>
      </c>
      <c r="AB282" s="686"/>
      <c r="AC282" s="686">
        <v>0</v>
      </c>
      <c r="AD282" s="686">
        <v>0</v>
      </c>
      <c r="AE282" s="686">
        <v>0</v>
      </c>
      <c r="AF282" s="686">
        <v>3.93</v>
      </c>
      <c r="AG282" s="686">
        <v>8.67</v>
      </c>
      <c r="AH282" s="686">
        <v>3.18</v>
      </c>
      <c r="AI282" s="686">
        <v>3.8000000000000003</v>
      </c>
      <c r="AJ282" s="686">
        <v>4.87</v>
      </c>
      <c r="AK282" s="686">
        <v>2</v>
      </c>
      <c r="AL282" s="686">
        <v>3.04</v>
      </c>
      <c r="AM282" s="686">
        <v>7.7700000000000005</v>
      </c>
      <c r="AN282" s="686">
        <v>39.61</v>
      </c>
      <c r="AO282" s="686"/>
      <c r="AP282" s="686">
        <v>2.63</v>
      </c>
      <c r="AQ282" s="686">
        <v>6.95</v>
      </c>
      <c r="AR282" s="686">
        <v>0</v>
      </c>
      <c r="AS282" s="686">
        <v>7.47</v>
      </c>
      <c r="AT282" s="686">
        <v>0</v>
      </c>
      <c r="AU282" s="686">
        <v>8.61</v>
      </c>
      <c r="AV282" s="686">
        <v>3.7</v>
      </c>
      <c r="AW282" s="686">
        <v>16.98</v>
      </c>
      <c r="AX282" s="686">
        <v>0</v>
      </c>
      <c r="AY282" s="686">
        <v>0</v>
      </c>
      <c r="AZ282" s="686">
        <v>0</v>
      </c>
      <c r="BA282" s="686">
        <v>0</v>
      </c>
    </row>
    <row r="283" spans="1:53" outlineLevel="2">
      <c r="A283" s="799" t="s">
        <v>1026</v>
      </c>
      <c r="B283" s="800" t="s">
        <v>1027</v>
      </c>
      <c r="C283" s="801" t="s">
        <v>1028</v>
      </c>
      <c r="D283" s="802"/>
      <c r="E283" s="803"/>
      <c r="F283" s="686">
        <v>1.47</v>
      </c>
      <c r="G283" s="686">
        <v>0</v>
      </c>
      <c r="H283" s="818">
        <v>1.47</v>
      </c>
      <c r="I283" s="804" t="s">
        <v>3376</v>
      </c>
      <c r="K283" s="686">
        <v>56.33</v>
      </c>
      <c r="L283" s="686">
        <v>2.67</v>
      </c>
      <c r="M283" s="818">
        <v>53.66</v>
      </c>
      <c r="N283" s="804" t="s">
        <v>3376</v>
      </c>
      <c r="Q283" s="686">
        <v>28.92</v>
      </c>
      <c r="R283" s="686">
        <v>0</v>
      </c>
      <c r="S283" s="818">
        <v>28.92</v>
      </c>
      <c r="T283" s="804" t="s">
        <v>3376</v>
      </c>
      <c r="V283" s="686">
        <v>80.099999999999994</v>
      </c>
      <c r="W283" s="686">
        <v>2.67</v>
      </c>
      <c r="X283" s="818">
        <v>77.429999999999993</v>
      </c>
      <c r="Y283" s="804" t="s">
        <v>3376</v>
      </c>
      <c r="AA283" s="687">
        <v>0</v>
      </c>
      <c r="AB283" s="686"/>
      <c r="AC283" s="686">
        <v>0</v>
      </c>
      <c r="AD283" s="686">
        <v>2.1800000000000002</v>
      </c>
      <c r="AE283" s="686">
        <v>0</v>
      </c>
      <c r="AF283" s="686">
        <v>0</v>
      </c>
      <c r="AG283" s="686">
        <v>0.49</v>
      </c>
      <c r="AH283" s="686">
        <v>0</v>
      </c>
      <c r="AI283" s="686">
        <v>0</v>
      </c>
      <c r="AJ283" s="686">
        <v>0</v>
      </c>
      <c r="AK283" s="686">
        <v>6.72</v>
      </c>
      <c r="AL283" s="686">
        <v>4.28</v>
      </c>
      <c r="AM283" s="686">
        <v>12.77</v>
      </c>
      <c r="AN283" s="686">
        <v>0</v>
      </c>
      <c r="AO283" s="686"/>
      <c r="AP283" s="686">
        <v>0</v>
      </c>
      <c r="AQ283" s="686">
        <v>0.56000000000000005</v>
      </c>
      <c r="AR283" s="686">
        <v>7.2</v>
      </c>
      <c r="AS283" s="686">
        <v>16.95</v>
      </c>
      <c r="AT283" s="686">
        <v>2.7</v>
      </c>
      <c r="AU283" s="686">
        <v>26.02</v>
      </c>
      <c r="AV283" s="686">
        <v>1.43</v>
      </c>
      <c r="AW283" s="686">
        <v>1.47</v>
      </c>
      <c r="AX283" s="686">
        <v>0</v>
      </c>
      <c r="AY283" s="686">
        <v>0</v>
      </c>
      <c r="AZ283" s="686">
        <v>0</v>
      </c>
      <c r="BA283" s="686">
        <v>0</v>
      </c>
    </row>
    <row r="284" spans="1:53" outlineLevel="2">
      <c r="A284" s="799" t="s">
        <v>1029</v>
      </c>
      <c r="B284" s="800" t="s">
        <v>1030</v>
      </c>
      <c r="C284" s="801" t="s">
        <v>1031</v>
      </c>
      <c r="D284" s="802"/>
      <c r="E284" s="803"/>
      <c r="F284" s="686">
        <v>60.61</v>
      </c>
      <c r="G284" s="686">
        <v>31.28</v>
      </c>
      <c r="H284" s="818">
        <v>29.33</v>
      </c>
      <c r="I284" s="804">
        <v>0.93765984654731449</v>
      </c>
      <c r="K284" s="686">
        <v>605.32000000000005</v>
      </c>
      <c r="L284" s="686">
        <v>520.15</v>
      </c>
      <c r="M284" s="818">
        <v>85.170000000000073</v>
      </c>
      <c r="N284" s="804">
        <v>0.16374122849178135</v>
      </c>
      <c r="Q284" s="686">
        <v>204.55</v>
      </c>
      <c r="R284" s="686">
        <v>79.040000000000006</v>
      </c>
      <c r="S284" s="818">
        <v>125.51</v>
      </c>
      <c r="T284" s="804">
        <v>1.5879301619433197</v>
      </c>
      <c r="V284" s="686">
        <v>948.91000000000008</v>
      </c>
      <c r="W284" s="686">
        <v>665.06999999999994</v>
      </c>
      <c r="X284" s="818">
        <v>283.84000000000015</v>
      </c>
      <c r="Y284" s="804">
        <v>0.42678214323304342</v>
      </c>
      <c r="AA284" s="687">
        <v>28.17</v>
      </c>
      <c r="AB284" s="686"/>
      <c r="AC284" s="686">
        <v>25.54</v>
      </c>
      <c r="AD284" s="686">
        <v>30.41</v>
      </c>
      <c r="AE284" s="686">
        <v>80.64</v>
      </c>
      <c r="AF284" s="686">
        <v>276.89</v>
      </c>
      <c r="AG284" s="686">
        <v>27.63</v>
      </c>
      <c r="AH284" s="686">
        <v>27.97</v>
      </c>
      <c r="AI284" s="686">
        <v>19.79</v>
      </c>
      <c r="AJ284" s="686">
        <v>31.28</v>
      </c>
      <c r="AK284" s="686">
        <v>89.01</v>
      </c>
      <c r="AL284" s="686">
        <v>29.79</v>
      </c>
      <c r="AM284" s="686">
        <v>106.28</v>
      </c>
      <c r="AN284" s="686">
        <v>118.51</v>
      </c>
      <c r="AO284" s="686"/>
      <c r="AP284" s="686">
        <v>6.43</v>
      </c>
      <c r="AQ284" s="686">
        <v>68.12</v>
      </c>
      <c r="AR284" s="686">
        <v>74.42</v>
      </c>
      <c r="AS284" s="686">
        <v>174.29</v>
      </c>
      <c r="AT284" s="686">
        <v>77.510000000000005</v>
      </c>
      <c r="AU284" s="686">
        <v>99.04</v>
      </c>
      <c r="AV284" s="686">
        <v>44.9</v>
      </c>
      <c r="AW284" s="686">
        <v>60.61</v>
      </c>
      <c r="AX284" s="686">
        <v>0</v>
      </c>
      <c r="AY284" s="686">
        <v>0</v>
      </c>
      <c r="AZ284" s="686">
        <v>0</v>
      </c>
      <c r="BA284" s="686">
        <v>0</v>
      </c>
    </row>
    <row r="285" spans="1:53" outlineLevel="2">
      <c r="A285" s="799" t="s">
        <v>1032</v>
      </c>
      <c r="B285" s="800" t="s">
        <v>1033</v>
      </c>
      <c r="C285" s="801" t="s">
        <v>1034</v>
      </c>
      <c r="D285" s="802"/>
      <c r="E285" s="803"/>
      <c r="F285" s="686">
        <v>0</v>
      </c>
      <c r="G285" s="686">
        <v>40.56</v>
      </c>
      <c r="H285" s="818">
        <v>-40.56</v>
      </c>
      <c r="I285" s="804" t="s">
        <v>3376</v>
      </c>
      <c r="K285" s="686">
        <v>60.49</v>
      </c>
      <c r="L285" s="686">
        <v>122.42</v>
      </c>
      <c r="M285" s="818">
        <v>-61.93</v>
      </c>
      <c r="N285" s="804">
        <v>-0.50588139192942327</v>
      </c>
      <c r="Q285" s="686">
        <v>0.31</v>
      </c>
      <c r="R285" s="686">
        <v>112.83</v>
      </c>
      <c r="S285" s="818">
        <v>-112.52</v>
      </c>
      <c r="T285" s="804">
        <v>-0.99725250376672869</v>
      </c>
      <c r="V285" s="686">
        <v>102.79</v>
      </c>
      <c r="W285" s="686">
        <v>174.43</v>
      </c>
      <c r="X285" s="818">
        <v>-71.64</v>
      </c>
      <c r="Y285" s="804">
        <v>-0.41070916700108923</v>
      </c>
      <c r="AA285" s="687">
        <v>0</v>
      </c>
      <c r="AB285" s="686"/>
      <c r="AC285" s="686">
        <v>0</v>
      </c>
      <c r="AD285" s="686">
        <v>0.41000000000000003</v>
      </c>
      <c r="AE285" s="686">
        <v>7.75</v>
      </c>
      <c r="AF285" s="686">
        <v>1.43</v>
      </c>
      <c r="AG285" s="686">
        <v>0</v>
      </c>
      <c r="AH285" s="686">
        <v>33.380000000000003</v>
      </c>
      <c r="AI285" s="686">
        <v>38.89</v>
      </c>
      <c r="AJ285" s="686">
        <v>40.56</v>
      </c>
      <c r="AK285" s="686">
        <v>0</v>
      </c>
      <c r="AL285" s="686">
        <v>0</v>
      </c>
      <c r="AM285" s="686">
        <v>0</v>
      </c>
      <c r="AN285" s="686">
        <v>42.300000000000004</v>
      </c>
      <c r="AO285" s="686"/>
      <c r="AP285" s="686">
        <v>0</v>
      </c>
      <c r="AQ285" s="686">
        <v>0.61</v>
      </c>
      <c r="AR285" s="686">
        <v>0</v>
      </c>
      <c r="AS285" s="686">
        <v>58.370000000000005</v>
      </c>
      <c r="AT285" s="686">
        <v>1.2</v>
      </c>
      <c r="AU285" s="686">
        <v>0.31</v>
      </c>
      <c r="AV285" s="686">
        <v>0</v>
      </c>
      <c r="AW285" s="686">
        <v>0</v>
      </c>
      <c r="AX285" s="686">
        <v>0</v>
      </c>
      <c r="AY285" s="686">
        <v>0</v>
      </c>
      <c r="AZ285" s="686">
        <v>0</v>
      </c>
      <c r="BA285" s="686">
        <v>0</v>
      </c>
    </row>
    <row r="286" spans="1:53" outlineLevel="2">
      <c r="A286" s="799" t="s">
        <v>1035</v>
      </c>
      <c r="B286" s="800" t="s">
        <v>1036</v>
      </c>
      <c r="C286" s="801" t="s">
        <v>1037</v>
      </c>
      <c r="D286" s="802"/>
      <c r="E286" s="803"/>
      <c r="F286" s="686">
        <v>0</v>
      </c>
      <c r="G286" s="686">
        <v>0</v>
      </c>
      <c r="H286" s="818">
        <v>0</v>
      </c>
      <c r="I286" s="804">
        <v>0</v>
      </c>
      <c r="K286" s="686">
        <v>20.170000000000002</v>
      </c>
      <c r="L286" s="686">
        <v>7.13</v>
      </c>
      <c r="M286" s="818">
        <v>13.040000000000003</v>
      </c>
      <c r="N286" s="804">
        <v>1.8288920056100986</v>
      </c>
      <c r="Q286" s="686">
        <v>20.170000000000002</v>
      </c>
      <c r="R286" s="686">
        <v>0</v>
      </c>
      <c r="S286" s="818">
        <v>20.170000000000002</v>
      </c>
      <c r="T286" s="804" t="s">
        <v>3376</v>
      </c>
      <c r="V286" s="686">
        <v>20.170000000000002</v>
      </c>
      <c r="W286" s="686">
        <v>7.13</v>
      </c>
      <c r="X286" s="818">
        <v>13.040000000000003</v>
      </c>
      <c r="Y286" s="804">
        <v>1.8288920056100986</v>
      </c>
      <c r="AA286" s="687">
        <v>0</v>
      </c>
      <c r="AB286" s="686"/>
      <c r="AC286" s="686">
        <v>0</v>
      </c>
      <c r="AD286" s="686">
        <v>7.13</v>
      </c>
      <c r="AE286" s="686">
        <v>0</v>
      </c>
      <c r="AF286" s="686">
        <v>0</v>
      </c>
      <c r="AG286" s="686">
        <v>0</v>
      </c>
      <c r="AH286" s="686">
        <v>0</v>
      </c>
      <c r="AI286" s="686">
        <v>0</v>
      </c>
      <c r="AJ286" s="686">
        <v>0</v>
      </c>
      <c r="AK286" s="686">
        <v>0</v>
      </c>
      <c r="AL286" s="686">
        <v>0</v>
      </c>
      <c r="AM286" s="686">
        <v>0</v>
      </c>
      <c r="AN286" s="686">
        <v>0</v>
      </c>
      <c r="AO286" s="686"/>
      <c r="AP286" s="686">
        <v>0</v>
      </c>
      <c r="AQ286" s="686">
        <v>0</v>
      </c>
      <c r="AR286" s="686">
        <v>0</v>
      </c>
      <c r="AS286" s="686">
        <v>0</v>
      </c>
      <c r="AT286" s="686">
        <v>0</v>
      </c>
      <c r="AU286" s="686">
        <v>16.12</v>
      </c>
      <c r="AV286" s="686">
        <v>4.05</v>
      </c>
      <c r="AW286" s="686">
        <v>0</v>
      </c>
      <c r="AX286" s="686">
        <v>0</v>
      </c>
      <c r="AY286" s="686">
        <v>0</v>
      </c>
      <c r="AZ286" s="686">
        <v>0</v>
      </c>
      <c r="BA286" s="686">
        <v>0</v>
      </c>
    </row>
    <row r="287" spans="1:53" outlineLevel="2">
      <c r="A287" s="799" t="s">
        <v>1038</v>
      </c>
      <c r="B287" s="800" t="s">
        <v>1039</v>
      </c>
      <c r="C287" s="801" t="s">
        <v>1040</v>
      </c>
      <c r="D287" s="802"/>
      <c r="E287" s="803"/>
      <c r="F287" s="686">
        <v>0.28999999999999998</v>
      </c>
      <c r="G287" s="686">
        <v>2.17</v>
      </c>
      <c r="H287" s="818">
        <v>-1.88</v>
      </c>
      <c r="I287" s="804">
        <v>-0.86635944700460832</v>
      </c>
      <c r="K287" s="686">
        <v>7.61</v>
      </c>
      <c r="L287" s="686">
        <v>6.92</v>
      </c>
      <c r="M287" s="818">
        <v>0.69000000000000039</v>
      </c>
      <c r="N287" s="804">
        <v>9.9710982658959599E-2</v>
      </c>
      <c r="Q287" s="686">
        <v>2.2400000000000002</v>
      </c>
      <c r="R287" s="686">
        <v>4.17</v>
      </c>
      <c r="S287" s="818">
        <v>-1.9299999999999997</v>
      </c>
      <c r="T287" s="804">
        <v>-0.46282973621103113</v>
      </c>
      <c r="V287" s="686">
        <v>15.41</v>
      </c>
      <c r="W287" s="686">
        <v>7.86</v>
      </c>
      <c r="X287" s="818">
        <v>7.55</v>
      </c>
      <c r="Y287" s="804">
        <v>0.96055979643765899</v>
      </c>
      <c r="AA287" s="687">
        <v>0</v>
      </c>
      <c r="AB287" s="686"/>
      <c r="AC287" s="686">
        <v>0</v>
      </c>
      <c r="AD287" s="686">
        <v>0</v>
      </c>
      <c r="AE287" s="686">
        <v>0</v>
      </c>
      <c r="AF287" s="686">
        <v>2.75</v>
      </c>
      <c r="AG287" s="686">
        <v>0</v>
      </c>
      <c r="AH287" s="686">
        <v>0</v>
      </c>
      <c r="AI287" s="686">
        <v>2</v>
      </c>
      <c r="AJ287" s="686">
        <v>2.17</v>
      </c>
      <c r="AK287" s="686">
        <v>2.21</v>
      </c>
      <c r="AL287" s="686">
        <v>0.84</v>
      </c>
      <c r="AM287" s="686">
        <v>2.7600000000000002</v>
      </c>
      <c r="AN287" s="686">
        <v>1.99</v>
      </c>
      <c r="AO287" s="686"/>
      <c r="AP287" s="686">
        <v>0</v>
      </c>
      <c r="AQ287" s="686">
        <v>0</v>
      </c>
      <c r="AR287" s="686">
        <v>2.4700000000000002</v>
      </c>
      <c r="AS287" s="686">
        <v>0.55000000000000004</v>
      </c>
      <c r="AT287" s="686">
        <v>2.35</v>
      </c>
      <c r="AU287" s="686">
        <v>1.95</v>
      </c>
      <c r="AV287" s="686">
        <v>0</v>
      </c>
      <c r="AW287" s="686">
        <v>0.28999999999999998</v>
      </c>
      <c r="AX287" s="686">
        <v>0</v>
      </c>
      <c r="AY287" s="686">
        <v>0</v>
      </c>
      <c r="AZ287" s="686">
        <v>0</v>
      </c>
      <c r="BA287" s="686">
        <v>0</v>
      </c>
    </row>
    <row r="288" spans="1:53" outlineLevel="2">
      <c r="A288" s="799" t="s">
        <v>1041</v>
      </c>
      <c r="B288" s="800" t="s">
        <v>1042</v>
      </c>
      <c r="C288" s="801" t="s">
        <v>1043</v>
      </c>
      <c r="D288" s="802"/>
      <c r="E288" s="803"/>
      <c r="F288" s="686">
        <v>8.5299999999999994</v>
      </c>
      <c r="G288" s="686">
        <v>2.74</v>
      </c>
      <c r="H288" s="818">
        <v>5.7899999999999991</v>
      </c>
      <c r="I288" s="804">
        <v>2.1131386861313866</v>
      </c>
      <c r="K288" s="686">
        <v>55.26</v>
      </c>
      <c r="L288" s="686">
        <v>7.43</v>
      </c>
      <c r="M288" s="818">
        <v>47.83</v>
      </c>
      <c r="N288" s="804">
        <v>6.4374158815612379</v>
      </c>
      <c r="Q288" s="686">
        <v>21.47</v>
      </c>
      <c r="R288" s="686">
        <v>2.74</v>
      </c>
      <c r="S288" s="818">
        <v>18.729999999999997</v>
      </c>
      <c r="T288" s="804">
        <v>6.8357664233576623</v>
      </c>
      <c r="V288" s="686">
        <v>56.36</v>
      </c>
      <c r="W288" s="686">
        <v>12.370000000000001</v>
      </c>
      <c r="X288" s="818">
        <v>43.989999999999995</v>
      </c>
      <c r="Y288" s="804">
        <v>3.5561843168957146</v>
      </c>
      <c r="AA288" s="687">
        <v>0</v>
      </c>
      <c r="AB288" s="686"/>
      <c r="AC288" s="686">
        <v>0</v>
      </c>
      <c r="AD288" s="686">
        <v>0</v>
      </c>
      <c r="AE288" s="686">
        <v>0</v>
      </c>
      <c r="AF288" s="686">
        <v>4.6900000000000004</v>
      </c>
      <c r="AG288" s="686">
        <v>0</v>
      </c>
      <c r="AH288" s="686">
        <v>0</v>
      </c>
      <c r="AI288" s="686">
        <v>0</v>
      </c>
      <c r="AJ288" s="686">
        <v>2.74</v>
      </c>
      <c r="AK288" s="686">
        <v>0</v>
      </c>
      <c r="AL288" s="686">
        <v>1.1000000000000001</v>
      </c>
      <c r="AM288" s="686">
        <v>0</v>
      </c>
      <c r="AN288" s="686">
        <v>0</v>
      </c>
      <c r="AO288" s="686"/>
      <c r="AP288" s="686">
        <v>0</v>
      </c>
      <c r="AQ288" s="686">
        <v>39.61</v>
      </c>
      <c r="AR288" s="686">
        <v>0</v>
      </c>
      <c r="AS288" s="686">
        <v>0</v>
      </c>
      <c r="AT288" s="686">
        <v>-5.82</v>
      </c>
      <c r="AU288" s="686">
        <v>12.94</v>
      </c>
      <c r="AV288" s="686">
        <v>0</v>
      </c>
      <c r="AW288" s="686">
        <v>8.5299999999999994</v>
      </c>
      <c r="AX288" s="686">
        <v>0</v>
      </c>
      <c r="AY288" s="686">
        <v>0</v>
      </c>
      <c r="AZ288" s="686">
        <v>0</v>
      </c>
      <c r="BA288" s="686">
        <v>0</v>
      </c>
    </row>
    <row r="289" spans="1:53" outlineLevel="2">
      <c r="A289" s="799" t="s">
        <v>1044</v>
      </c>
      <c r="B289" s="800" t="s">
        <v>1045</v>
      </c>
      <c r="C289" s="801" t="s">
        <v>1046</v>
      </c>
      <c r="D289" s="802"/>
      <c r="E289" s="803"/>
      <c r="F289" s="686">
        <v>55.34</v>
      </c>
      <c r="G289" s="686">
        <v>54.09</v>
      </c>
      <c r="H289" s="818">
        <v>1.25</v>
      </c>
      <c r="I289" s="804">
        <v>2.3109632094657051E-2</v>
      </c>
      <c r="K289" s="686">
        <v>2539.59</v>
      </c>
      <c r="L289" s="686">
        <v>105.89</v>
      </c>
      <c r="M289" s="818">
        <v>2433.7000000000003</v>
      </c>
      <c r="N289" s="804" t="s">
        <v>3376</v>
      </c>
      <c r="Q289" s="686">
        <v>930.2</v>
      </c>
      <c r="R289" s="686">
        <v>54.09</v>
      </c>
      <c r="S289" s="818">
        <v>876.11</v>
      </c>
      <c r="T289" s="804" t="s">
        <v>3376</v>
      </c>
      <c r="V289" s="686">
        <v>2539.59</v>
      </c>
      <c r="W289" s="686">
        <v>110.63</v>
      </c>
      <c r="X289" s="818">
        <v>2428.96</v>
      </c>
      <c r="Y289" s="804" t="s">
        <v>3376</v>
      </c>
      <c r="AA289" s="687">
        <v>0</v>
      </c>
      <c r="AB289" s="686"/>
      <c r="AC289" s="686">
        <v>0</v>
      </c>
      <c r="AD289" s="686">
        <v>0</v>
      </c>
      <c r="AE289" s="686">
        <v>16.5</v>
      </c>
      <c r="AF289" s="686">
        <v>0</v>
      </c>
      <c r="AG289" s="686">
        <v>35.300000000000004</v>
      </c>
      <c r="AH289" s="686">
        <v>0</v>
      </c>
      <c r="AI289" s="686">
        <v>0</v>
      </c>
      <c r="AJ289" s="686">
        <v>54.09</v>
      </c>
      <c r="AK289" s="686">
        <v>0</v>
      </c>
      <c r="AL289" s="686">
        <v>0</v>
      </c>
      <c r="AM289" s="686">
        <v>0</v>
      </c>
      <c r="AN289" s="686">
        <v>0</v>
      </c>
      <c r="AO289" s="686"/>
      <c r="AP289" s="686">
        <v>0</v>
      </c>
      <c r="AQ289" s="686">
        <v>0</v>
      </c>
      <c r="AR289" s="686">
        <v>14.05</v>
      </c>
      <c r="AS289" s="686">
        <v>250.77</v>
      </c>
      <c r="AT289" s="686">
        <v>1344.57</v>
      </c>
      <c r="AU289" s="686">
        <v>857.56000000000006</v>
      </c>
      <c r="AV289" s="686">
        <v>17.3</v>
      </c>
      <c r="AW289" s="686">
        <v>55.34</v>
      </c>
      <c r="AX289" s="686">
        <v>0</v>
      </c>
      <c r="AY289" s="686">
        <v>0</v>
      </c>
      <c r="AZ289" s="686">
        <v>0</v>
      </c>
      <c r="BA289" s="686">
        <v>0</v>
      </c>
    </row>
    <row r="290" spans="1:53" outlineLevel="2">
      <c r="A290" s="799" t="s">
        <v>3827</v>
      </c>
      <c r="B290" s="800" t="s">
        <v>3828</v>
      </c>
      <c r="C290" s="801" t="s">
        <v>3829</v>
      </c>
      <c r="D290" s="802"/>
      <c r="E290" s="803"/>
      <c r="F290" s="686">
        <v>160.15</v>
      </c>
      <c r="G290" s="686">
        <v>0</v>
      </c>
      <c r="H290" s="818">
        <v>160.15</v>
      </c>
      <c r="I290" s="804" t="s">
        <v>3376</v>
      </c>
      <c r="K290" s="686">
        <v>160.15</v>
      </c>
      <c r="L290" s="686">
        <v>0</v>
      </c>
      <c r="M290" s="818">
        <v>160.15</v>
      </c>
      <c r="N290" s="804" t="s">
        <v>3376</v>
      </c>
      <c r="Q290" s="686">
        <v>160.15</v>
      </c>
      <c r="R290" s="686">
        <v>0</v>
      </c>
      <c r="S290" s="818">
        <v>160.15</v>
      </c>
      <c r="T290" s="804" t="s">
        <v>3376</v>
      </c>
      <c r="V290" s="686">
        <v>160.15</v>
      </c>
      <c r="W290" s="686">
        <v>0</v>
      </c>
      <c r="X290" s="818">
        <v>160.15</v>
      </c>
      <c r="Y290" s="804" t="s">
        <v>3376</v>
      </c>
      <c r="AA290" s="687">
        <v>0</v>
      </c>
      <c r="AB290" s="686"/>
      <c r="AC290" s="686">
        <v>0</v>
      </c>
      <c r="AD290" s="686">
        <v>0</v>
      </c>
      <c r="AE290" s="686">
        <v>0</v>
      </c>
      <c r="AF290" s="686">
        <v>0</v>
      </c>
      <c r="AG290" s="686">
        <v>0</v>
      </c>
      <c r="AH290" s="686">
        <v>0</v>
      </c>
      <c r="AI290" s="686">
        <v>0</v>
      </c>
      <c r="AJ290" s="686">
        <v>0</v>
      </c>
      <c r="AK290" s="686">
        <v>0</v>
      </c>
      <c r="AL290" s="686">
        <v>0</v>
      </c>
      <c r="AM290" s="686">
        <v>0</v>
      </c>
      <c r="AN290" s="686">
        <v>0</v>
      </c>
      <c r="AO290" s="686"/>
      <c r="AP290" s="686">
        <v>0</v>
      </c>
      <c r="AQ290" s="686">
        <v>0</v>
      </c>
      <c r="AR290" s="686">
        <v>0</v>
      </c>
      <c r="AS290" s="686">
        <v>0</v>
      </c>
      <c r="AT290" s="686">
        <v>0</v>
      </c>
      <c r="AU290" s="686">
        <v>0</v>
      </c>
      <c r="AV290" s="686">
        <v>0</v>
      </c>
      <c r="AW290" s="686">
        <v>160.15</v>
      </c>
      <c r="AX290" s="686">
        <v>0</v>
      </c>
      <c r="AY290" s="686">
        <v>0</v>
      </c>
      <c r="AZ290" s="686">
        <v>0</v>
      </c>
      <c r="BA290" s="686">
        <v>0</v>
      </c>
    </row>
    <row r="291" spans="1:53" outlineLevel="2">
      <c r="A291" s="799" t="s">
        <v>1047</v>
      </c>
      <c r="B291" s="800" t="s">
        <v>1048</v>
      </c>
      <c r="C291" s="801" t="s">
        <v>1049</v>
      </c>
      <c r="D291" s="802"/>
      <c r="E291" s="803"/>
      <c r="F291" s="686">
        <v>0</v>
      </c>
      <c r="G291" s="686">
        <v>64.290000000000006</v>
      </c>
      <c r="H291" s="818">
        <v>-64.290000000000006</v>
      </c>
      <c r="I291" s="804" t="s">
        <v>3376</v>
      </c>
      <c r="K291" s="686">
        <v>317.09000000000003</v>
      </c>
      <c r="L291" s="686">
        <v>87.51</v>
      </c>
      <c r="M291" s="818">
        <v>229.58000000000004</v>
      </c>
      <c r="N291" s="804">
        <v>2.6234716032453438</v>
      </c>
      <c r="Q291" s="686">
        <v>0</v>
      </c>
      <c r="R291" s="686">
        <v>77.040000000000006</v>
      </c>
      <c r="S291" s="818">
        <v>-77.040000000000006</v>
      </c>
      <c r="T291" s="804" t="s">
        <v>3376</v>
      </c>
      <c r="V291" s="686">
        <v>492.62</v>
      </c>
      <c r="W291" s="686">
        <v>87.51</v>
      </c>
      <c r="X291" s="818">
        <v>405.11</v>
      </c>
      <c r="Y291" s="804">
        <v>4.629299508627585</v>
      </c>
      <c r="AA291" s="687">
        <v>0</v>
      </c>
      <c r="AB291" s="686"/>
      <c r="AC291" s="686">
        <v>0</v>
      </c>
      <c r="AD291" s="686">
        <v>0</v>
      </c>
      <c r="AE291" s="686">
        <v>0</v>
      </c>
      <c r="AF291" s="686">
        <v>0</v>
      </c>
      <c r="AG291" s="686">
        <v>10.47</v>
      </c>
      <c r="AH291" s="686">
        <v>12.75</v>
      </c>
      <c r="AI291" s="686">
        <v>0</v>
      </c>
      <c r="AJ291" s="686">
        <v>64.290000000000006</v>
      </c>
      <c r="AK291" s="686">
        <v>158.29</v>
      </c>
      <c r="AL291" s="686">
        <v>17.240000000000002</v>
      </c>
      <c r="AM291" s="686">
        <v>0</v>
      </c>
      <c r="AN291" s="686">
        <v>0</v>
      </c>
      <c r="AO291" s="686"/>
      <c r="AP291" s="686">
        <v>0</v>
      </c>
      <c r="AQ291" s="686">
        <v>100.3</v>
      </c>
      <c r="AR291" s="686">
        <v>216.79</v>
      </c>
      <c r="AS291" s="686">
        <v>0</v>
      </c>
      <c r="AT291" s="686">
        <v>0</v>
      </c>
      <c r="AU291" s="686">
        <v>0</v>
      </c>
      <c r="AV291" s="686">
        <v>0</v>
      </c>
      <c r="AW291" s="686">
        <v>0</v>
      </c>
      <c r="AX291" s="686">
        <v>0</v>
      </c>
      <c r="AY291" s="686">
        <v>0</v>
      </c>
      <c r="AZ291" s="686">
        <v>0</v>
      </c>
      <c r="BA291" s="686">
        <v>0</v>
      </c>
    </row>
    <row r="292" spans="1:53" outlineLevel="2">
      <c r="A292" s="799" t="s">
        <v>1050</v>
      </c>
      <c r="B292" s="800" t="s">
        <v>1051</v>
      </c>
      <c r="C292" s="801" t="s">
        <v>1052</v>
      </c>
      <c r="D292" s="802"/>
      <c r="E292" s="803"/>
      <c r="F292" s="686">
        <v>459.85</v>
      </c>
      <c r="G292" s="686">
        <v>0</v>
      </c>
      <c r="H292" s="818">
        <v>459.85</v>
      </c>
      <c r="I292" s="804" t="s">
        <v>3376</v>
      </c>
      <c r="K292" s="686">
        <v>606.77</v>
      </c>
      <c r="L292" s="686">
        <v>3.1</v>
      </c>
      <c r="M292" s="818">
        <v>603.66999999999996</v>
      </c>
      <c r="N292" s="804" t="s">
        <v>3376</v>
      </c>
      <c r="Q292" s="686">
        <v>515.58000000000004</v>
      </c>
      <c r="R292" s="686">
        <v>3.1</v>
      </c>
      <c r="S292" s="818">
        <v>512.48</v>
      </c>
      <c r="T292" s="804" t="s">
        <v>3376</v>
      </c>
      <c r="V292" s="686">
        <v>688.03</v>
      </c>
      <c r="W292" s="686">
        <v>31.150000000000002</v>
      </c>
      <c r="X292" s="818">
        <v>656.88</v>
      </c>
      <c r="Y292" s="804" t="s">
        <v>3376</v>
      </c>
      <c r="AA292" s="687">
        <v>8.98</v>
      </c>
      <c r="AB292" s="686"/>
      <c r="AC292" s="686">
        <v>0</v>
      </c>
      <c r="AD292" s="686">
        <v>0</v>
      </c>
      <c r="AE292" s="686">
        <v>0</v>
      </c>
      <c r="AF292" s="686">
        <v>0</v>
      </c>
      <c r="AG292" s="686">
        <v>0</v>
      </c>
      <c r="AH292" s="686">
        <v>3.1</v>
      </c>
      <c r="AI292" s="686">
        <v>0</v>
      </c>
      <c r="AJ292" s="686">
        <v>0</v>
      </c>
      <c r="AK292" s="686">
        <v>24.38</v>
      </c>
      <c r="AL292" s="686">
        <v>35.15</v>
      </c>
      <c r="AM292" s="686">
        <v>21.73</v>
      </c>
      <c r="AN292" s="686">
        <v>0</v>
      </c>
      <c r="AO292" s="686"/>
      <c r="AP292" s="686">
        <v>0</v>
      </c>
      <c r="AQ292" s="686">
        <v>81.47</v>
      </c>
      <c r="AR292" s="686">
        <v>0</v>
      </c>
      <c r="AS292" s="686">
        <v>0</v>
      </c>
      <c r="AT292" s="686">
        <v>9.7200000000000006</v>
      </c>
      <c r="AU292" s="686">
        <v>47.54</v>
      </c>
      <c r="AV292" s="686">
        <v>8.19</v>
      </c>
      <c r="AW292" s="686">
        <v>459.85</v>
      </c>
      <c r="AX292" s="686">
        <v>0</v>
      </c>
      <c r="AY292" s="686">
        <v>0</v>
      </c>
      <c r="AZ292" s="686">
        <v>0</v>
      </c>
      <c r="BA292" s="686">
        <v>0</v>
      </c>
    </row>
    <row r="293" spans="1:53" outlineLevel="2">
      <c r="A293" s="799" t="s">
        <v>3215</v>
      </c>
      <c r="B293" s="800" t="s">
        <v>3216</v>
      </c>
      <c r="C293" s="801" t="s">
        <v>3217</v>
      </c>
      <c r="D293" s="802"/>
      <c r="E293" s="803"/>
      <c r="F293" s="686">
        <v>0</v>
      </c>
      <c r="G293" s="686">
        <v>0</v>
      </c>
      <c r="H293" s="818">
        <v>0</v>
      </c>
      <c r="I293" s="804">
        <v>0</v>
      </c>
      <c r="K293" s="686">
        <v>30.34</v>
      </c>
      <c r="L293" s="686">
        <v>3.1</v>
      </c>
      <c r="M293" s="818">
        <v>27.24</v>
      </c>
      <c r="N293" s="804">
        <v>8.7870967741935484</v>
      </c>
      <c r="Q293" s="686">
        <v>20.75</v>
      </c>
      <c r="R293" s="686">
        <v>3.1</v>
      </c>
      <c r="S293" s="818">
        <v>17.649999999999999</v>
      </c>
      <c r="T293" s="804">
        <v>5.6935483870967731</v>
      </c>
      <c r="V293" s="686">
        <v>46.97</v>
      </c>
      <c r="W293" s="686">
        <v>10.48</v>
      </c>
      <c r="X293" s="818">
        <v>36.489999999999995</v>
      </c>
      <c r="Y293" s="804">
        <v>3.4818702290076331</v>
      </c>
      <c r="AA293" s="687">
        <v>1</v>
      </c>
      <c r="AB293" s="686"/>
      <c r="AC293" s="686">
        <v>0</v>
      </c>
      <c r="AD293" s="686">
        <v>0</v>
      </c>
      <c r="AE293" s="686">
        <v>0</v>
      </c>
      <c r="AF293" s="686">
        <v>0</v>
      </c>
      <c r="AG293" s="686">
        <v>0</v>
      </c>
      <c r="AH293" s="686">
        <v>0</v>
      </c>
      <c r="AI293" s="686">
        <v>3.1</v>
      </c>
      <c r="AJ293" s="686">
        <v>0</v>
      </c>
      <c r="AK293" s="686">
        <v>8.52</v>
      </c>
      <c r="AL293" s="686">
        <v>0</v>
      </c>
      <c r="AM293" s="686">
        <v>2.09</v>
      </c>
      <c r="AN293" s="686">
        <v>6.0200000000000005</v>
      </c>
      <c r="AO293" s="686"/>
      <c r="AP293" s="686">
        <v>3.5700000000000003</v>
      </c>
      <c r="AQ293" s="686">
        <v>0</v>
      </c>
      <c r="AR293" s="686">
        <v>6.0200000000000005</v>
      </c>
      <c r="AS293" s="686">
        <v>0</v>
      </c>
      <c r="AT293" s="686">
        <v>0</v>
      </c>
      <c r="AU293" s="686">
        <v>12.120000000000001</v>
      </c>
      <c r="AV293" s="686">
        <v>8.6300000000000008</v>
      </c>
      <c r="AW293" s="686">
        <v>0</v>
      </c>
      <c r="AX293" s="686">
        <v>0</v>
      </c>
      <c r="AY293" s="686">
        <v>0</v>
      </c>
      <c r="AZ293" s="686">
        <v>0</v>
      </c>
      <c r="BA293" s="686">
        <v>0</v>
      </c>
    </row>
    <row r="294" spans="1:53" outlineLevel="2">
      <c r="A294" s="799" t="s">
        <v>1053</v>
      </c>
      <c r="B294" s="800" t="s">
        <v>1054</v>
      </c>
      <c r="C294" s="801" t="s">
        <v>1055</v>
      </c>
      <c r="D294" s="802"/>
      <c r="E294" s="803"/>
      <c r="F294" s="686">
        <v>-15757.84</v>
      </c>
      <c r="G294" s="686">
        <v>-27427.63</v>
      </c>
      <c r="H294" s="818">
        <v>11669.79</v>
      </c>
      <c r="I294" s="804">
        <v>0.42547569731690271</v>
      </c>
      <c r="K294" s="686">
        <v>-120329.06</v>
      </c>
      <c r="L294" s="686">
        <v>-147929.54</v>
      </c>
      <c r="M294" s="818">
        <v>27600.48000000001</v>
      </c>
      <c r="N294" s="804">
        <v>0.18657855625049607</v>
      </c>
      <c r="Q294" s="686">
        <v>-61493.62</v>
      </c>
      <c r="R294" s="686">
        <v>-60998.950000000004</v>
      </c>
      <c r="S294" s="818">
        <v>-494.66999999999825</v>
      </c>
      <c r="T294" s="804">
        <v>-8.109483851771189E-3</v>
      </c>
      <c r="V294" s="686">
        <v>-670710.58000000007</v>
      </c>
      <c r="W294" s="686">
        <v>-254692.26</v>
      </c>
      <c r="X294" s="818">
        <v>-416018.32000000007</v>
      </c>
      <c r="Y294" s="804">
        <v>-1.6334156365803973</v>
      </c>
      <c r="AA294" s="687">
        <v>-56188.26</v>
      </c>
      <c r="AB294" s="686"/>
      <c r="AC294" s="686">
        <v>-9755.06</v>
      </c>
      <c r="AD294" s="686">
        <v>-3382.76</v>
      </c>
      <c r="AE294" s="686">
        <v>-8276.9600000000009</v>
      </c>
      <c r="AF294" s="686">
        <v>-6653.41</v>
      </c>
      <c r="AG294" s="686">
        <v>-58862.400000000001</v>
      </c>
      <c r="AH294" s="686">
        <v>-6143.67</v>
      </c>
      <c r="AI294" s="686">
        <v>-27427.65</v>
      </c>
      <c r="AJ294" s="686">
        <v>-27427.63</v>
      </c>
      <c r="AK294" s="686">
        <v>-28860.720000000001</v>
      </c>
      <c r="AL294" s="686">
        <v>-24413.55</v>
      </c>
      <c r="AM294" s="686">
        <v>-86020.52</v>
      </c>
      <c r="AN294" s="686">
        <v>-411086.73</v>
      </c>
      <c r="AO294" s="686"/>
      <c r="AP294" s="686">
        <v>-8632.17</v>
      </c>
      <c r="AQ294" s="686">
        <v>-18644.45</v>
      </c>
      <c r="AR294" s="686">
        <v>-17497.04</v>
      </c>
      <c r="AS294" s="686">
        <v>-29337.52</v>
      </c>
      <c r="AT294" s="686">
        <v>15275.74</v>
      </c>
      <c r="AU294" s="686">
        <v>-18784.71</v>
      </c>
      <c r="AV294" s="686">
        <v>-26951.07</v>
      </c>
      <c r="AW294" s="686">
        <v>-15757.84</v>
      </c>
      <c r="AX294" s="686">
        <v>0</v>
      </c>
      <c r="AY294" s="686">
        <v>0</v>
      </c>
      <c r="AZ294" s="686">
        <v>0</v>
      </c>
      <c r="BA294" s="686">
        <v>0</v>
      </c>
    </row>
    <row r="295" spans="1:53" outlineLevel="2">
      <c r="A295" s="799" t="s">
        <v>1056</v>
      </c>
      <c r="B295" s="800" t="s">
        <v>1057</v>
      </c>
      <c r="C295" s="801" t="s">
        <v>1058</v>
      </c>
      <c r="D295" s="802"/>
      <c r="E295" s="803"/>
      <c r="F295" s="686">
        <v>-42614</v>
      </c>
      <c r="G295" s="686">
        <v>-42606</v>
      </c>
      <c r="H295" s="818">
        <v>-8</v>
      </c>
      <c r="I295" s="804">
        <v>-1.8776698117636015E-4</v>
      </c>
      <c r="K295" s="686">
        <v>-318380</v>
      </c>
      <c r="L295" s="686">
        <v>-328767</v>
      </c>
      <c r="M295" s="818">
        <v>10387</v>
      </c>
      <c r="N295" s="804">
        <v>3.1593803514342982E-2</v>
      </c>
      <c r="Q295" s="686">
        <v>-124294</v>
      </c>
      <c r="R295" s="686">
        <v>-111127</v>
      </c>
      <c r="S295" s="818">
        <v>-13167</v>
      </c>
      <c r="T295" s="804">
        <v>-0.11848605649392137</v>
      </c>
      <c r="V295" s="686">
        <v>-446710</v>
      </c>
      <c r="W295" s="686">
        <v>-457791</v>
      </c>
      <c r="X295" s="818">
        <v>11081</v>
      </c>
      <c r="Y295" s="804">
        <v>2.420536882551208E-2</v>
      </c>
      <c r="AA295" s="687">
        <v>-28714</v>
      </c>
      <c r="AB295" s="686"/>
      <c r="AC295" s="686">
        <v>-44700</v>
      </c>
      <c r="AD295" s="686">
        <v>-38322</v>
      </c>
      <c r="AE295" s="686">
        <v>-36278</v>
      </c>
      <c r="AF295" s="686">
        <v>-51825</v>
      </c>
      <c r="AG295" s="686">
        <v>-46515</v>
      </c>
      <c r="AH295" s="686">
        <v>-33279</v>
      </c>
      <c r="AI295" s="686">
        <v>-35242</v>
      </c>
      <c r="AJ295" s="686">
        <v>-42606</v>
      </c>
      <c r="AK295" s="686">
        <v>-30566</v>
      </c>
      <c r="AL295" s="686">
        <v>-31222</v>
      </c>
      <c r="AM295" s="686">
        <v>-33780</v>
      </c>
      <c r="AN295" s="686">
        <v>-32762</v>
      </c>
      <c r="AO295" s="686"/>
      <c r="AP295" s="686">
        <v>-35793</v>
      </c>
      <c r="AQ295" s="686">
        <v>-35271</v>
      </c>
      <c r="AR295" s="686">
        <v>-39051</v>
      </c>
      <c r="AS295" s="686">
        <v>-37661</v>
      </c>
      <c r="AT295" s="686">
        <v>-46310</v>
      </c>
      <c r="AU295" s="686">
        <v>-41570</v>
      </c>
      <c r="AV295" s="686">
        <v>-40110</v>
      </c>
      <c r="AW295" s="686">
        <v>-42614</v>
      </c>
      <c r="AX295" s="686">
        <v>0</v>
      </c>
      <c r="AY295" s="686">
        <v>0</v>
      </c>
      <c r="AZ295" s="686">
        <v>0</v>
      </c>
      <c r="BA295" s="686">
        <v>0</v>
      </c>
    </row>
    <row r="296" spans="1:53" outlineLevel="2">
      <c r="A296" s="799" t="s">
        <v>1059</v>
      </c>
      <c r="B296" s="800" t="s">
        <v>1060</v>
      </c>
      <c r="C296" s="801" t="s">
        <v>1061</v>
      </c>
      <c r="D296" s="802"/>
      <c r="E296" s="803"/>
      <c r="F296" s="686">
        <v>0</v>
      </c>
      <c r="G296" s="686">
        <v>0</v>
      </c>
      <c r="H296" s="818">
        <v>0</v>
      </c>
      <c r="I296" s="804">
        <v>0</v>
      </c>
      <c r="K296" s="686">
        <v>0.04</v>
      </c>
      <c r="L296" s="686">
        <v>0</v>
      </c>
      <c r="M296" s="818">
        <v>0.04</v>
      </c>
      <c r="N296" s="804" t="s">
        <v>3376</v>
      </c>
      <c r="Q296" s="686">
        <v>-0.01</v>
      </c>
      <c r="R296" s="686">
        <v>0</v>
      </c>
      <c r="S296" s="818">
        <v>-0.01</v>
      </c>
      <c r="T296" s="804" t="s">
        <v>3376</v>
      </c>
      <c r="V296" s="686">
        <v>0.05</v>
      </c>
      <c r="W296" s="686">
        <v>0</v>
      </c>
      <c r="X296" s="818">
        <v>0.05</v>
      </c>
      <c r="Y296" s="804" t="s">
        <v>3376</v>
      </c>
      <c r="AA296" s="687">
        <v>0</v>
      </c>
      <c r="AB296" s="686"/>
      <c r="AC296" s="686">
        <v>0</v>
      </c>
      <c r="AD296" s="686">
        <v>0</v>
      </c>
      <c r="AE296" s="686">
        <v>0</v>
      </c>
      <c r="AF296" s="686">
        <v>0</v>
      </c>
      <c r="AG296" s="686">
        <v>0</v>
      </c>
      <c r="AH296" s="686">
        <v>0</v>
      </c>
      <c r="AI296" s="686">
        <v>0</v>
      </c>
      <c r="AJ296" s="686">
        <v>0</v>
      </c>
      <c r="AK296" s="686">
        <v>0</v>
      </c>
      <c r="AL296" s="686">
        <v>0.01</v>
      </c>
      <c r="AM296" s="686">
        <v>0</v>
      </c>
      <c r="AN296" s="686">
        <v>0</v>
      </c>
      <c r="AO296" s="686"/>
      <c r="AP296" s="686">
        <v>0</v>
      </c>
      <c r="AQ296" s="686">
        <v>0</v>
      </c>
      <c r="AR296" s="686">
        <v>0.02</v>
      </c>
      <c r="AS296" s="686">
        <v>0</v>
      </c>
      <c r="AT296" s="686">
        <v>0.03</v>
      </c>
      <c r="AU296" s="686">
        <v>0</v>
      </c>
      <c r="AV296" s="686">
        <v>-0.01</v>
      </c>
      <c r="AW296" s="686">
        <v>0</v>
      </c>
      <c r="AX296" s="686">
        <v>0</v>
      </c>
      <c r="AY296" s="686">
        <v>0</v>
      </c>
      <c r="AZ296" s="686">
        <v>0</v>
      </c>
      <c r="BA296" s="686">
        <v>0</v>
      </c>
    </row>
    <row r="297" spans="1:53" outlineLevel="2">
      <c r="A297" s="799" t="s">
        <v>1062</v>
      </c>
      <c r="B297" s="800" t="s">
        <v>1063</v>
      </c>
      <c r="C297" s="801" t="s">
        <v>1064</v>
      </c>
      <c r="D297" s="802"/>
      <c r="E297" s="803"/>
      <c r="F297" s="686">
        <v>0</v>
      </c>
      <c r="G297" s="686">
        <v>0</v>
      </c>
      <c r="H297" s="818">
        <v>0</v>
      </c>
      <c r="I297" s="804">
        <v>0</v>
      </c>
      <c r="K297" s="686">
        <v>-1702.51</v>
      </c>
      <c r="L297" s="686">
        <v>7.65</v>
      </c>
      <c r="M297" s="818">
        <v>-1710.16</v>
      </c>
      <c r="N297" s="804" t="s">
        <v>3376</v>
      </c>
      <c r="Q297" s="686">
        <v>-1472.91</v>
      </c>
      <c r="R297" s="686">
        <v>-120.02</v>
      </c>
      <c r="S297" s="818">
        <v>-1352.89</v>
      </c>
      <c r="T297" s="804" t="s">
        <v>3376</v>
      </c>
      <c r="V297" s="686">
        <v>-2151.02</v>
      </c>
      <c r="W297" s="686">
        <v>-4054.09</v>
      </c>
      <c r="X297" s="818">
        <v>1903.0700000000002</v>
      </c>
      <c r="Y297" s="804">
        <v>0.46941977114469585</v>
      </c>
      <c r="AA297" s="687">
        <v>-3590.69</v>
      </c>
      <c r="AB297" s="686"/>
      <c r="AC297" s="686">
        <v>149.39000000000001</v>
      </c>
      <c r="AD297" s="686">
        <v>0</v>
      </c>
      <c r="AE297" s="686">
        <v>-21.72</v>
      </c>
      <c r="AF297" s="686">
        <v>0</v>
      </c>
      <c r="AG297" s="686">
        <v>0</v>
      </c>
      <c r="AH297" s="686">
        <v>-35.6</v>
      </c>
      <c r="AI297" s="686">
        <v>-84.42</v>
      </c>
      <c r="AJ297" s="686">
        <v>0</v>
      </c>
      <c r="AK297" s="686">
        <v>-270.73</v>
      </c>
      <c r="AL297" s="686">
        <v>0</v>
      </c>
      <c r="AM297" s="686">
        <v>-38.1</v>
      </c>
      <c r="AN297" s="686">
        <v>-139.68</v>
      </c>
      <c r="AO297" s="686"/>
      <c r="AP297" s="686">
        <v>-63.5</v>
      </c>
      <c r="AQ297" s="686">
        <v>-50.79</v>
      </c>
      <c r="AR297" s="686">
        <v>-63.49</v>
      </c>
      <c r="AS297" s="686">
        <v>-51.82</v>
      </c>
      <c r="AT297" s="686">
        <v>0</v>
      </c>
      <c r="AU297" s="686">
        <v>-1472.91</v>
      </c>
      <c r="AV297" s="686">
        <v>0</v>
      </c>
      <c r="AW297" s="686">
        <v>0</v>
      </c>
      <c r="AX297" s="686">
        <v>0</v>
      </c>
      <c r="AY297" s="686">
        <v>0</v>
      </c>
      <c r="AZ297" s="686">
        <v>0</v>
      </c>
      <c r="BA297" s="686">
        <v>0</v>
      </c>
    </row>
    <row r="298" spans="1:53" outlineLevel="2">
      <c r="A298" s="799" t="s">
        <v>1065</v>
      </c>
      <c r="B298" s="800" t="s">
        <v>1066</v>
      </c>
      <c r="C298" s="801" t="s">
        <v>1067</v>
      </c>
      <c r="D298" s="802"/>
      <c r="E298" s="803"/>
      <c r="F298" s="686">
        <v>-47020.57</v>
      </c>
      <c r="G298" s="686">
        <v>-57457.05</v>
      </c>
      <c r="H298" s="818">
        <v>10436.480000000003</v>
      </c>
      <c r="I298" s="804">
        <v>0.18163967694129793</v>
      </c>
      <c r="K298" s="686">
        <v>-399258.56</v>
      </c>
      <c r="L298" s="686">
        <v>-456712.35000000003</v>
      </c>
      <c r="M298" s="818">
        <v>57453.790000000037</v>
      </c>
      <c r="N298" s="804">
        <v>0.12579863452345888</v>
      </c>
      <c r="Q298" s="686">
        <v>-151410.14000000001</v>
      </c>
      <c r="R298" s="686">
        <v>-156379.73000000001</v>
      </c>
      <c r="S298" s="818">
        <v>4969.5899999999965</v>
      </c>
      <c r="T298" s="804">
        <v>3.1778990793755665E-2</v>
      </c>
      <c r="V298" s="686">
        <v>-611572.03</v>
      </c>
      <c r="W298" s="686">
        <v>-928420.69000000006</v>
      </c>
      <c r="X298" s="818">
        <v>316848.66000000003</v>
      </c>
      <c r="Y298" s="804">
        <v>0.34127703465979414</v>
      </c>
      <c r="AA298" s="687">
        <v>-135711.89000000001</v>
      </c>
      <c r="AB298" s="686"/>
      <c r="AC298" s="686">
        <v>-65593.75</v>
      </c>
      <c r="AD298" s="686">
        <v>-65349.630000000005</v>
      </c>
      <c r="AE298" s="686">
        <v>-57719.15</v>
      </c>
      <c r="AF298" s="686">
        <v>-54448.959999999999</v>
      </c>
      <c r="AG298" s="686">
        <v>-57221.130000000005</v>
      </c>
      <c r="AH298" s="686">
        <v>-47129.520000000004</v>
      </c>
      <c r="AI298" s="686">
        <v>-51793.16</v>
      </c>
      <c r="AJ298" s="686">
        <v>-57457.05</v>
      </c>
      <c r="AK298" s="686">
        <v>-61167.450000000004</v>
      </c>
      <c r="AL298" s="686">
        <v>-63481.630000000005</v>
      </c>
      <c r="AM298" s="686">
        <v>-38210.93</v>
      </c>
      <c r="AN298" s="686">
        <v>-49453.46</v>
      </c>
      <c r="AO298" s="686"/>
      <c r="AP298" s="686">
        <v>-57164.33</v>
      </c>
      <c r="AQ298" s="686">
        <v>-53931.520000000004</v>
      </c>
      <c r="AR298" s="686">
        <v>-45474.47</v>
      </c>
      <c r="AS298" s="686">
        <v>-56817.54</v>
      </c>
      <c r="AT298" s="686">
        <v>-34460.559999999998</v>
      </c>
      <c r="AU298" s="686">
        <v>-50013.46</v>
      </c>
      <c r="AV298" s="686">
        <v>-54376.11</v>
      </c>
      <c r="AW298" s="686">
        <v>-47020.57</v>
      </c>
      <c r="AX298" s="686">
        <v>0</v>
      </c>
      <c r="AY298" s="686">
        <v>0</v>
      </c>
      <c r="AZ298" s="686">
        <v>0</v>
      </c>
      <c r="BA298" s="686">
        <v>0</v>
      </c>
    </row>
    <row r="299" spans="1:53" outlineLevel="2">
      <c r="A299" s="799" t="s">
        <v>1068</v>
      </c>
      <c r="B299" s="800" t="s">
        <v>1069</v>
      </c>
      <c r="C299" s="801" t="s">
        <v>1070</v>
      </c>
      <c r="D299" s="802"/>
      <c r="E299" s="803"/>
      <c r="F299" s="686">
        <v>173145.11000000002</v>
      </c>
      <c r="G299" s="686">
        <v>277802.03999999998</v>
      </c>
      <c r="H299" s="818">
        <v>-104656.92999999996</v>
      </c>
      <c r="I299" s="804">
        <v>-0.37673204271646088</v>
      </c>
      <c r="K299" s="686">
        <v>1475574.8670000001</v>
      </c>
      <c r="L299" s="686">
        <v>2089023.45</v>
      </c>
      <c r="M299" s="818">
        <v>-613448.58299999987</v>
      </c>
      <c r="N299" s="804">
        <v>-0.29365327756373433</v>
      </c>
      <c r="Q299" s="686">
        <v>570945.04700000002</v>
      </c>
      <c r="R299" s="686">
        <v>710972.87</v>
      </c>
      <c r="S299" s="818">
        <v>-140027.82299999997</v>
      </c>
      <c r="T299" s="804">
        <v>-0.19695241395076013</v>
      </c>
      <c r="V299" s="686">
        <v>4580400.8870000001</v>
      </c>
      <c r="W299" s="686">
        <v>3102179.7859999998</v>
      </c>
      <c r="X299" s="818">
        <v>1478221.1010000003</v>
      </c>
      <c r="Y299" s="804">
        <v>0.47651045489727795</v>
      </c>
      <c r="AA299" s="687">
        <v>650937.27</v>
      </c>
      <c r="AB299" s="686"/>
      <c r="AC299" s="686">
        <v>356132.06</v>
      </c>
      <c r="AD299" s="686">
        <v>84858.5</v>
      </c>
      <c r="AE299" s="686">
        <v>369263.26</v>
      </c>
      <c r="AF299" s="686">
        <v>328100.26</v>
      </c>
      <c r="AG299" s="686">
        <v>239696.5</v>
      </c>
      <c r="AH299" s="686">
        <v>174993.58000000002</v>
      </c>
      <c r="AI299" s="686">
        <v>258177.25</v>
      </c>
      <c r="AJ299" s="686">
        <v>277802.03999999998</v>
      </c>
      <c r="AK299" s="686">
        <v>65965.38</v>
      </c>
      <c r="AL299" s="686">
        <v>1431400.46</v>
      </c>
      <c r="AM299" s="686">
        <v>166815.81</v>
      </c>
      <c r="AN299" s="686">
        <v>1440644.37</v>
      </c>
      <c r="AO299" s="686"/>
      <c r="AP299" s="686">
        <v>224389.29</v>
      </c>
      <c r="AQ299" s="686">
        <v>187654.94</v>
      </c>
      <c r="AR299" s="686">
        <v>187687.89</v>
      </c>
      <c r="AS299" s="686">
        <v>142721.81</v>
      </c>
      <c r="AT299" s="686">
        <v>162175.89000000001</v>
      </c>
      <c r="AU299" s="686">
        <v>189570.95</v>
      </c>
      <c r="AV299" s="686">
        <v>208228.98699999999</v>
      </c>
      <c r="AW299" s="686">
        <v>173145.11000000002</v>
      </c>
      <c r="AX299" s="686">
        <v>-800</v>
      </c>
      <c r="AY299" s="686">
        <v>0</v>
      </c>
      <c r="AZ299" s="686">
        <v>0</v>
      </c>
      <c r="BA299" s="686">
        <v>0</v>
      </c>
    </row>
    <row r="300" spans="1:53" outlineLevel="2">
      <c r="A300" s="799" t="s">
        <v>1071</v>
      </c>
      <c r="B300" s="800" t="s">
        <v>1072</v>
      </c>
      <c r="C300" s="801" t="s">
        <v>1073</v>
      </c>
      <c r="D300" s="802"/>
      <c r="E300" s="803"/>
      <c r="F300" s="686">
        <v>-55267.4</v>
      </c>
      <c r="G300" s="686">
        <v>-93543.150000000009</v>
      </c>
      <c r="H300" s="818">
        <v>38275.750000000007</v>
      </c>
      <c r="I300" s="804">
        <v>0.4091774758493808</v>
      </c>
      <c r="K300" s="686">
        <v>-483321.54000000004</v>
      </c>
      <c r="L300" s="686">
        <v>-118014.56</v>
      </c>
      <c r="M300" s="818">
        <v>-365306.98000000004</v>
      </c>
      <c r="N300" s="804">
        <v>-3.0954399185998747</v>
      </c>
      <c r="Q300" s="686">
        <v>-321326.43</v>
      </c>
      <c r="R300" s="686">
        <v>-267672.37</v>
      </c>
      <c r="S300" s="818">
        <v>-53654.06</v>
      </c>
      <c r="T300" s="804">
        <v>-0.2004467625851708</v>
      </c>
      <c r="V300" s="686">
        <v>86635.059999999939</v>
      </c>
      <c r="W300" s="686">
        <v>-981326.06</v>
      </c>
      <c r="X300" s="818">
        <v>1067961.1200000001</v>
      </c>
      <c r="Y300" s="804">
        <v>1.0882836638415574</v>
      </c>
      <c r="AA300" s="687">
        <v>-14391.57</v>
      </c>
      <c r="AB300" s="686"/>
      <c r="AC300" s="686">
        <v>61077.46</v>
      </c>
      <c r="AD300" s="686">
        <v>-105003.99</v>
      </c>
      <c r="AE300" s="686">
        <v>-61241.33</v>
      </c>
      <c r="AF300" s="686">
        <v>258780.61000000002</v>
      </c>
      <c r="AG300" s="686">
        <v>-3954.94</v>
      </c>
      <c r="AH300" s="686">
        <v>-472.74</v>
      </c>
      <c r="AI300" s="686">
        <v>-173656.48</v>
      </c>
      <c r="AJ300" s="686">
        <v>-93543.150000000009</v>
      </c>
      <c r="AK300" s="686">
        <v>-226936.93</v>
      </c>
      <c r="AL300" s="686">
        <v>230815.66</v>
      </c>
      <c r="AM300" s="686">
        <v>769055.66</v>
      </c>
      <c r="AN300" s="686">
        <v>-202977.79</v>
      </c>
      <c r="AO300" s="686"/>
      <c r="AP300" s="686">
        <v>-245472.73</v>
      </c>
      <c r="AQ300" s="686">
        <v>-116597.31</v>
      </c>
      <c r="AR300" s="686">
        <v>67955.839999999997</v>
      </c>
      <c r="AS300" s="686">
        <v>118548.46</v>
      </c>
      <c r="AT300" s="686">
        <v>13570.630000000001</v>
      </c>
      <c r="AU300" s="686">
        <v>-354812.05</v>
      </c>
      <c r="AV300" s="686">
        <v>88753.02</v>
      </c>
      <c r="AW300" s="686">
        <v>-55267.4</v>
      </c>
      <c r="AX300" s="686">
        <v>0</v>
      </c>
      <c r="AY300" s="686">
        <v>0</v>
      </c>
      <c r="AZ300" s="686">
        <v>0</v>
      </c>
      <c r="BA300" s="686">
        <v>0</v>
      </c>
    </row>
    <row r="301" spans="1:53" outlineLevel="2">
      <c r="A301" s="799" t="s">
        <v>1074</v>
      </c>
      <c r="B301" s="800" t="s">
        <v>1075</v>
      </c>
      <c r="C301" s="801" t="s">
        <v>1076</v>
      </c>
      <c r="D301" s="802"/>
      <c r="E301" s="803"/>
      <c r="F301" s="686">
        <v>0</v>
      </c>
      <c r="G301" s="686">
        <v>0</v>
      </c>
      <c r="H301" s="818">
        <v>0</v>
      </c>
      <c r="I301" s="804">
        <v>0</v>
      </c>
      <c r="K301" s="686">
        <v>0</v>
      </c>
      <c r="L301" s="686">
        <v>0</v>
      </c>
      <c r="M301" s="818">
        <v>0</v>
      </c>
      <c r="N301" s="804">
        <v>0</v>
      </c>
      <c r="Q301" s="686">
        <v>0</v>
      </c>
      <c r="R301" s="686">
        <v>0</v>
      </c>
      <c r="S301" s="818">
        <v>0</v>
      </c>
      <c r="T301" s="804">
        <v>0</v>
      </c>
      <c r="V301" s="686">
        <v>0.03</v>
      </c>
      <c r="W301" s="686">
        <v>0</v>
      </c>
      <c r="X301" s="818">
        <v>0.03</v>
      </c>
      <c r="Y301" s="804" t="s">
        <v>3376</v>
      </c>
      <c r="AA301" s="687">
        <v>0</v>
      </c>
      <c r="AB301" s="686"/>
      <c r="AC301" s="686">
        <v>0</v>
      </c>
      <c r="AD301" s="686">
        <v>0</v>
      </c>
      <c r="AE301" s="686">
        <v>0</v>
      </c>
      <c r="AF301" s="686">
        <v>0</v>
      </c>
      <c r="AG301" s="686">
        <v>0</v>
      </c>
      <c r="AH301" s="686">
        <v>0</v>
      </c>
      <c r="AI301" s="686">
        <v>0</v>
      </c>
      <c r="AJ301" s="686">
        <v>0</v>
      </c>
      <c r="AK301" s="686">
        <v>0</v>
      </c>
      <c r="AL301" s="686">
        <v>0</v>
      </c>
      <c r="AM301" s="686">
        <v>0</v>
      </c>
      <c r="AN301" s="686">
        <v>0.03</v>
      </c>
      <c r="AO301" s="686"/>
      <c r="AP301" s="686">
        <v>0</v>
      </c>
      <c r="AQ301" s="686">
        <v>0</v>
      </c>
      <c r="AR301" s="686">
        <v>0</v>
      </c>
      <c r="AS301" s="686">
        <v>0</v>
      </c>
      <c r="AT301" s="686">
        <v>0</v>
      </c>
      <c r="AU301" s="686">
        <v>0</v>
      </c>
      <c r="AV301" s="686">
        <v>0</v>
      </c>
      <c r="AW301" s="686">
        <v>0</v>
      </c>
      <c r="AX301" s="686">
        <v>0</v>
      </c>
      <c r="AY301" s="686">
        <v>0</v>
      </c>
      <c r="AZ301" s="686">
        <v>0</v>
      </c>
      <c r="BA301" s="686">
        <v>0</v>
      </c>
    </row>
    <row r="302" spans="1:53" outlineLevel="2">
      <c r="A302" s="799" t="s">
        <v>3218</v>
      </c>
      <c r="B302" s="800" t="s">
        <v>3219</v>
      </c>
      <c r="C302" s="801" t="s">
        <v>3220</v>
      </c>
      <c r="D302" s="802"/>
      <c r="E302" s="803"/>
      <c r="F302" s="686">
        <v>0</v>
      </c>
      <c r="G302" s="686">
        <v>0.65</v>
      </c>
      <c r="H302" s="818">
        <v>-0.65</v>
      </c>
      <c r="I302" s="804" t="s">
        <v>3376</v>
      </c>
      <c r="K302" s="686">
        <v>6.8100000000000005</v>
      </c>
      <c r="L302" s="686">
        <v>0.65</v>
      </c>
      <c r="M302" s="818">
        <v>6.16</v>
      </c>
      <c r="N302" s="804">
        <v>9.476923076923077</v>
      </c>
      <c r="Q302" s="686">
        <v>6.8100000000000005</v>
      </c>
      <c r="R302" s="686">
        <v>0.65</v>
      </c>
      <c r="S302" s="818">
        <v>6.16</v>
      </c>
      <c r="T302" s="804">
        <v>9.476923076923077</v>
      </c>
      <c r="V302" s="686">
        <v>6.8100000000000005</v>
      </c>
      <c r="W302" s="686">
        <v>0.84000000000000008</v>
      </c>
      <c r="X302" s="818">
        <v>5.9700000000000006</v>
      </c>
      <c r="Y302" s="804">
        <v>7.1071428571428577</v>
      </c>
      <c r="AA302" s="687">
        <v>0</v>
      </c>
      <c r="AB302" s="686"/>
      <c r="AC302" s="686">
        <v>0</v>
      </c>
      <c r="AD302" s="686">
        <v>0</v>
      </c>
      <c r="AE302" s="686">
        <v>0</v>
      </c>
      <c r="AF302" s="686">
        <v>0</v>
      </c>
      <c r="AG302" s="686">
        <v>0</v>
      </c>
      <c r="AH302" s="686">
        <v>0</v>
      </c>
      <c r="AI302" s="686">
        <v>0</v>
      </c>
      <c r="AJ302" s="686">
        <v>0.65</v>
      </c>
      <c r="AK302" s="686">
        <v>0</v>
      </c>
      <c r="AL302" s="686">
        <v>0</v>
      </c>
      <c r="AM302" s="686">
        <v>0</v>
      </c>
      <c r="AN302" s="686">
        <v>0</v>
      </c>
      <c r="AO302" s="686"/>
      <c r="AP302" s="686">
        <v>0</v>
      </c>
      <c r="AQ302" s="686">
        <v>0</v>
      </c>
      <c r="AR302" s="686">
        <v>0</v>
      </c>
      <c r="AS302" s="686">
        <v>0</v>
      </c>
      <c r="AT302" s="686">
        <v>0</v>
      </c>
      <c r="AU302" s="686">
        <v>0</v>
      </c>
      <c r="AV302" s="686">
        <v>6.8100000000000005</v>
      </c>
      <c r="AW302" s="686">
        <v>0</v>
      </c>
      <c r="AX302" s="686">
        <v>0</v>
      </c>
      <c r="AY302" s="686">
        <v>0</v>
      </c>
      <c r="AZ302" s="686">
        <v>0</v>
      </c>
      <c r="BA302" s="686">
        <v>0</v>
      </c>
    </row>
    <row r="303" spans="1:53" outlineLevel="2">
      <c r="A303" s="799" t="s">
        <v>3396</v>
      </c>
      <c r="B303" s="800" t="s">
        <v>3397</v>
      </c>
      <c r="C303" s="801" t="s">
        <v>3398</v>
      </c>
      <c r="D303" s="802"/>
      <c r="E303" s="803"/>
      <c r="F303" s="686">
        <v>0</v>
      </c>
      <c r="G303" s="686">
        <v>0</v>
      </c>
      <c r="H303" s="818">
        <v>0</v>
      </c>
      <c r="I303" s="804">
        <v>0</v>
      </c>
      <c r="K303" s="686">
        <v>168.63</v>
      </c>
      <c r="L303" s="686">
        <v>55.82</v>
      </c>
      <c r="M303" s="818">
        <v>112.81</v>
      </c>
      <c r="N303" s="804">
        <v>2.0209602293084914</v>
      </c>
      <c r="Q303" s="686">
        <v>28.07</v>
      </c>
      <c r="R303" s="686">
        <v>55.82</v>
      </c>
      <c r="S303" s="818">
        <v>-27.75</v>
      </c>
      <c r="T303" s="804">
        <v>-0.497133643855249</v>
      </c>
      <c r="V303" s="686">
        <v>281.33</v>
      </c>
      <c r="W303" s="686">
        <v>55.82</v>
      </c>
      <c r="X303" s="818">
        <v>225.51</v>
      </c>
      <c r="Y303" s="804">
        <v>4.039949838767467</v>
      </c>
      <c r="AA303" s="687">
        <v>0</v>
      </c>
      <c r="AB303" s="686"/>
      <c r="AC303" s="686">
        <v>0</v>
      </c>
      <c r="AD303" s="686">
        <v>0</v>
      </c>
      <c r="AE303" s="686">
        <v>0</v>
      </c>
      <c r="AF303" s="686">
        <v>0</v>
      </c>
      <c r="AG303" s="686">
        <v>0</v>
      </c>
      <c r="AH303" s="686">
        <v>0</v>
      </c>
      <c r="AI303" s="686">
        <v>55.82</v>
      </c>
      <c r="AJ303" s="686">
        <v>0</v>
      </c>
      <c r="AK303" s="686">
        <v>27.91</v>
      </c>
      <c r="AL303" s="686">
        <v>28.17</v>
      </c>
      <c r="AM303" s="686">
        <v>0</v>
      </c>
      <c r="AN303" s="686">
        <v>56.620000000000005</v>
      </c>
      <c r="AO303" s="686"/>
      <c r="AP303" s="686">
        <v>0</v>
      </c>
      <c r="AQ303" s="686">
        <v>28.060000000000002</v>
      </c>
      <c r="AR303" s="686">
        <v>56.1</v>
      </c>
      <c r="AS303" s="686">
        <v>28.240000000000002</v>
      </c>
      <c r="AT303" s="686">
        <v>28.16</v>
      </c>
      <c r="AU303" s="686">
        <v>28.07</v>
      </c>
      <c r="AV303" s="686">
        <v>0</v>
      </c>
      <c r="AW303" s="686">
        <v>0</v>
      </c>
      <c r="AX303" s="686">
        <v>0</v>
      </c>
      <c r="AY303" s="686">
        <v>0</v>
      </c>
      <c r="AZ303" s="686">
        <v>0</v>
      </c>
      <c r="BA303" s="686">
        <v>0</v>
      </c>
    </row>
    <row r="304" spans="1:53" outlineLevel="2">
      <c r="A304" s="799" t="s">
        <v>1077</v>
      </c>
      <c r="B304" s="800" t="s">
        <v>1078</v>
      </c>
      <c r="C304" s="801" t="s">
        <v>1079</v>
      </c>
      <c r="D304" s="802"/>
      <c r="E304" s="803"/>
      <c r="F304" s="686">
        <v>167.49</v>
      </c>
      <c r="G304" s="686">
        <v>138.52000000000001</v>
      </c>
      <c r="H304" s="818">
        <v>28.97</v>
      </c>
      <c r="I304" s="804">
        <v>0.20913947444412356</v>
      </c>
      <c r="K304" s="686">
        <v>7211.2</v>
      </c>
      <c r="L304" s="686">
        <v>14267.43</v>
      </c>
      <c r="M304" s="818">
        <v>-7056.2300000000005</v>
      </c>
      <c r="N304" s="804">
        <v>-0.49456909898979706</v>
      </c>
      <c r="Q304" s="686">
        <v>1439.33</v>
      </c>
      <c r="R304" s="686">
        <v>3889.98</v>
      </c>
      <c r="S304" s="818">
        <v>-2450.65</v>
      </c>
      <c r="T304" s="804">
        <v>-0.62999038555468156</v>
      </c>
      <c r="V304" s="686">
        <v>9717.17</v>
      </c>
      <c r="W304" s="686">
        <v>15478.62</v>
      </c>
      <c r="X304" s="818">
        <v>-5761.4500000000007</v>
      </c>
      <c r="Y304" s="804">
        <v>-0.3722198748984083</v>
      </c>
      <c r="AA304" s="687">
        <v>1059.43</v>
      </c>
      <c r="AB304" s="686"/>
      <c r="AC304" s="686">
        <v>204.62</v>
      </c>
      <c r="AD304" s="686">
        <v>4868.0600000000004</v>
      </c>
      <c r="AE304" s="686">
        <v>1476.5</v>
      </c>
      <c r="AF304" s="686">
        <v>555.61</v>
      </c>
      <c r="AG304" s="686">
        <v>3272.66</v>
      </c>
      <c r="AH304" s="686">
        <v>3609.17</v>
      </c>
      <c r="AI304" s="686">
        <v>142.29</v>
      </c>
      <c r="AJ304" s="686">
        <v>138.52000000000001</v>
      </c>
      <c r="AK304" s="686">
        <v>549.46</v>
      </c>
      <c r="AL304" s="686">
        <v>145.6</v>
      </c>
      <c r="AM304" s="686">
        <v>1824.28</v>
      </c>
      <c r="AN304" s="686">
        <v>-13.370000000000001</v>
      </c>
      <c r="AO304" s="686"/>
      <c r="AP304" s="686">
        <v>981.59</v>
      </c>
      <c r="AQ304" s="686">
        <v>302.84000000000003</v>
      </c>
      <c r="AR304" s="686">
        <v>551.20000000000005</v>
      </c>
      <c r="AS304" s="686">
        <v>3750.15</v>
      </c>
      <c r="AT304" s="686">
        <v>186.09</v>
      </c>
      <c r="AU304" s="686">
        <v>1107.58</v>
      </c>
      <c r="AV304" s="686">
        <v>164.26</v>
      </c>
      <c r="AW304" s="686">
        <v>167.49</v>
      </c>
      <c r="AX304" s="686">
        <v>0</v>
      </c>
      <c r="AY304" s="686">
        <v>0</v>
      </c>
      <c r="AZ304" s="686">
        <v>0</v>
      </c>
      <c r="BA304" s="686">
        <v>0</v>
      </c>
    </row>
    <row r="305" spans="1:53" outlineLevel="2">
      <c r="A305" s="799" t="s">
        <v>3349</v>
      </c>
      <c r="B305" s="800" t="s">
        <v>3350</v>
      </c>
      <c r="C305" s="801" t="s">
        <v>3351</v>
      </c>
      <c r="D305" s="802"/>
      <c r="E305" s="803"/>
      <c r="F305" s="686">
        <v>0</v>
      </c>
      <c r="G305" s="686">
        <v>0</v>
      </c>
      <c r="H305" s="818">
        <v>0</v>
      </c>
      <c r="I305" s="804">
        <v>0</v>
      </c>
      <c r="K305" s="686">
        <v>0</v>
      </c>
      <c r="L305" s="686">
        <v>116.38</v>
      </c>
      <c r="M305" s="818">
        <v>-116.38</v>
      </c>
      <c r="N305" s="804" t="s">
        <v>3376</v>
      </c>
      <c r="Q305" s="686">
        <v>0</v>
      </c>
      <c r="R305" s="686">
        <v>0</v>
      </c>
      <c r="S305" s="818">
        <v>0</v>
      </c>
      <c r="T305" s="804">
        <v>0</v>
      </c>
      <c r="V305" s="686">
        <v>0</v>
      </c>
      <c r="W305" s="686">
        <v>116.38</v>
      </c>
      <c r="X305" s="818">
        <v>-116.38</v>
      </c>
      <c r="Y305" s="804" t="s">
        <v>3376</v>
      </c>
      <c r="AA305" s="687">
        <v>0</v>
      </c>
      <c r="AB305" s="686"/>
      <c r="AC305" s="686">
        <v>0</v>
      </c>
      <c r="AD305" s="686">
        <v>0</v>
      </c>
      <c r="AE305" s="686">
        <v>0</v>
      </c>
      <c r="AF305" s="686">
        <v>49.76</v>
      </c>
      <c r="AG305" s="686">
        <v>66.62</v>
      </c>
      <c r="AH305" s="686">
        <v>0</v>
      </c>
      <c r="AI305" s="686">
        <v>0</v>
      </c>
      <c r="AJ305" s="686">
        <v>0</v>
      </c>
      <c r="AK305" s="686">
        <v>0</v>
      </c>
      <c r="AL305" s="686">
        <v>0</v>
      </c>
      <c r="AM305" s="686">
        <v>0</v>
      </c>
      <c r="AN305" s="686">
        <v>0</v>
      </c>
      <c r="AO305" s="686"/>
      <c r="AP305" s="686">
        <v>0</v>
      </c>
      <c r="AQ305" s="686">
        <v>0</v>
      </c>
      <c r="AR305" s="686">
        <v>0</v>
      </c>
      <c r="AS305" s="686">
        <v>0</v>
      </c>
      <c r="AT305" s="686">
        <v>0</v>
      </c>
      <c r="AU305" s="686">
        <v>0</v>
      </c>
      <c r="AV305" s="686">
        <v>0</v>
      </c>
      <c r="AW305" s="686">
        <v>0</v>
      </c>
      <c r="AX305" s="686">
        <v>0</v>
      </c>
      <c r="AY305" s="686">
        <v>0</v>
      </c>
      <c r="AZ305" s="686">
        <v>0</v>
      </c>
      <c r="BA305" s="686">
        <v>0</v>
      </c>
    </row>
    <row r="306" spans="1:53" outlineLevel="2">
      <c r="A306" s="799" t="s">
        <v>3454</v>
      </c>
      <c r="B306" s="800" t="s">
        <v>3455</v>
      </c>
      <c r="C306" s="801" t="s">
        <v>3456</v>
      </c>
      <c r="D306" s="802"/>
      <c r="E306" s="803"/>
      <c r="F306" s="686">
        <v>0</v>
      </c>
      <c r="G306" s="686">
        <v>0</v>
      </c>
      <c r="H306" s="818">
        <v>0</v>
      </c>
      <c r="I306" s="804">
        <v>0</v>
      </c>
      <c r="K306" s="686">
        <v>3464.17</v>
      </c>
      <c r="L306" s="686">
        <v>0</v>
      </c>
      <c r="M306" s="818">
        <v>3464.17</v>
      </c>
      <c r="N306" s="804" t="s">
        <v>3376</v>
      </c>
      <c r="Q306" s="686">
        <v>0</v>
      </c>
      <c r="R306" s="686">
        <v>0</v>
      </c>
      <c r="S306" s="818">
        <v>0</v>
      </c>
      <c r="T306" s="804">
        <v>0</v>
      </c>
      <c r="V306" s="686">
        <v>1069746.8299999998</v>
      </c>
      <c r="W306" s="686">
        <v>0</v>
      </c>
      <c r="X306" s="818">
        <v>1069746.8299999998</v>
      </c>
      <c r="Y306" s="804" t="s">
        <v>3376</v>
      </c>
      <c r="AA306" s="687">
        <v>0</v>
      </c>
      <c r="AB306" s="686"/>
      <c r="AC306" s="686">
        <v>0</v>
      </c>
      <c r="AD306" s="686">
        <v>0</v>
      </c>
      <c r="AE306" s="686">
        <v>0</v>
      </c>
      <c r="AF306" s="686">
        <v>0</v>
      </c>
      <c r="AG306" s="686">
        <v>0</v>
      </c>
      <c r="AH306" s="686">
        <v>0</v>
      </c>
      <c r="AI306" s="686">
        <v>0</v>
      </c>
      <c r="AJ306" s="686">
        <v>0</v>
      </c>
      <c r="AK306" s="686">
        <v>0</v>
      </c>
      <c r="AL306" s="686">
        <v>0</v>
      </c>
      <c r="AM306" s="686">
        <v>0</v>
      </c>
      <c r="AN306" s="686">
        <v>1066282.6599999999</v>
      </c>
      <c r="AO306" s="686"/>
      <c r="AP306" s="686">
        <v>3464.17</v>
      </c>
      <c r="AQ306" s="686">
        <v>0</v>
      </c>
      <c r="AR306" s="686">
        <v>0</v>
      </c>
      <c r="AS306" s="686">
        <v>0</v>
      </c>
      <c r="AT306" s="686">
        <v>0</v>
      </c>
      <c r="AU306" s="686">
        <v>0</v>
      </c>
      <c r="AV306" s="686">
        <v>0</v>
      </c>
      <c r="AW306" s="686">
        <v>0</v>
      </c>
      <c r="AX306" s="686">
        <v>0</v>
      </c>
      <c r="AY306" s="686">
        <v>0</v>
      </c>
      <c r="AZ306" s="686">
        <v>0</v>
      </c>
      <c r="BA306" s="686">
        <v>0</v>
      </c>
    </row>
    <row r="307" spans="1:53" outlineLevel="2">
      <c r="A307" s="799" t="s">
        <v>1080</v>
      </c>
      <c r="B307" s="800" t="s">
        <v>1081</v>
      </c>
      <c r="C307" s="801" t="s">
        <v>1082</v>
      </c>
      <c r="D307" s="802"/>
      <c r="E307" s="803"/>
      <c r="F307" s="686">
        <v>76987.650000000009</v>
      </c>
      <c r="G307" s="686">
        <v>97548.58</v>
      </c>
      <c r="H307" s="818">
        <v>-20560.929999999993</v>
      </c>
      <c r="I307" s="804">
        <v>-0.21077631268440805</v>
      </c>
      <c r="K307" s="686">
        <v>768862.36</v>
      </c>
      <c r="L307" s="686">
        <v>788633.19000000006</v>
      </c>
      <c r="M307" s="818">
        <v>-19770.830000000075</v>
      </c>
      <c r="N307" s="804">
        <v>-2.5069741231661925E-2</v>
      </c>
      <c r="Q307" s="686">
        <v>319746.03999999998</v>
      </c>
      <c r="R307" s="686">
        <v>359117.59</v>
      </c>
      <c r="S307" s="818">
        <v>-39371.550000000047</v>
      </c>
      <c r="T307" s="804">
        <v>-0.1096341451834761</v>
      </c>
      <c r="V307" s="686">
        <v>1072701.1400000001</v>
      </c>
      <c r="W307" s="686">
        <v>1180781.75</v>
      </c>
      <c r="X307" s="818">
        <v>-108080.60999999987</v>
      </c>
      <c r="Y307" s="804">
        <v>-9.1533096611630282E-2</v>
      </c>
      <c r="AA307" s="687">
        <v>89525.540000000008</v>
      </c>
      <c r="AB307" s="686"/>
      <c r="AC307" s="686">
        <v>89525.540000000008</v>
      </c>
      <c r="AD307" s="686">
        <v>89525.540000000008</v>
      </c>
      <c r="AE307" s="686">
        <v>71413.490000000005</v>
      </c>
      <c r="AF307" s="686">
        <v>89525.540000000008</v>
      </c>
      <c r="AG307" s="686">
        <v>89525.49</v>
      </c>
      <c r="AH307" s="686">
        <v>161824.85</v>
      </c>
      <c r="AI307" s="686">
        <v>99744.16</v>
      </c>
      <c r="AJ307" s="686">
        <v>97548.58</v>
      </c>
      <c r="AK307" s="686">
        <v>92444.19</v>
      </c>
      <c r="AL307" s="686">
        <v>92444.19</v>
      </c>
      <c r="AM307" s="686">
        <v>26506.21</v>
      </c>
      <c r="AN307" s="686">
        <v>92444.19</v>
      </c>
      <c r="AO307" s="686"/>
      <c r="AP307" s="686">
        <v>92444.19</v>
      </c>
      <c r="AQ307" s="686">
        <v>92444.19</v>
      </c>
      <c r="AR307" s="686">
        <v>79339.56</v>
      </c>
      <c r="AS307" s="686">
        <v>92444.19</v>
      </c>
      <c r="AT307" s="686">
        <v>92444.19</v>
      </c>
      <c r="AU307" s="686">
        <v>159215.89000000001</v>
      </c>
      <c r="AV307" s="686">
        <v>83542.5</v>
      </c>
      <c r="AW307" s="686">
        <v>76987.650000000009</v>
      </c>
      <c r="AX307" s="686">
        <v>0</v>
      </c>
      <c r="AY307" s="686">
        <v>0</v>
      </c>
      <c r="AZ307" s="686">
        <v>0</v>
      </c>
      <c r="BA307" s="686">
        <v>0</v>
      </c>
    </row>
    <row r="308" spans="1:53" outlineLevel="2">
      <c r="A308" s="799" t="s">
        <v>1083</v>
      </c>
      <c r="B308" s="800" t="s">
        <v>1084</v>
      </c>
      <c r="C308" s="801" t="s">
        <v>1085</v>
      </c>
      <c r="D308" s="802"/>
      <c r="E308" s="803"/>
      <c r="F308" s="686">
        <v>164578.15</v>
      </c>
      <c r="G308" s="686">
        <v>154519.1</v>
      </c>
      <c r="H308" s="818">
        <v>10059.049999999988</v>
      </c>
      <c r="I308" s="804">
        <v>6.5099071894671845E-2</v>
      </c>
      <c r="K308" s="686">
        <v>1350910.3900000001</v>
      </c>
      <c r="L308" s="686">
        <v>1199089.94</v>
      </c>
      <c r="M308" s="818">
        <v>151820.45000000019</v>
      </c>
      <c r="N308" s="804">
        <v>0.12661306290335503</v>
      </c>
      <c r="Q308" s="686">
        <v>535199.27</v>
      </c>
      <c r="R308" s="686">
        <v>459135.17</v>
      </c>
      <c r="S308" s="818">
        <v>76064.100000000035</v>
      </c>
      <c r="T308" s="804">
        <v>0.16566820616246852</v>
      </c>
      <c r="V308" s="686">
        <v>1996713.1400000001</v>
      </c>
      <c r="W308" s="686">
        <v>-714889.39000000013</v>
      </c>
      <c r="X308" s="818">
        <v>2711602.5300000003</v>
      </c>
      <c r="Y308" s="804">
        <v>3.7930378712152937</v>
      </c>
      <c r="AA308" s="687">
        <v>148482.49</v>
      </c>
      <c r="AB308" s="686"/>
      <c r="AC308" s="686">
        <v>149264.69</v>
      </c>
      <c r="AD308" s="686">
        <v>145052.01</v>
      </c>
      <c r="AE308" s="686">
        <v>153651.05000000002</v>
      </c>
      <c r="AF308" s="686">
        <v>142828.25</v>
      </c>
      <c r="AG308" s="686">
        <v>149158.76999999999</v>
      </c>
      <c r="AH308" s="686">
        <v>143318.51999999999</v>
      </c>
      <c r="AI308" s="686">
        <v>161297.55000000002</v>
      </c>
      <c r="AJ308" s="686">
        <v>154519.1</v>
      </c>
      <c r="AK308" s="686">
        <v>159886.91</v>
      </c>
      <c r="AL308" s="686">
        <v>164919.33000000002</v>
      </c>
      <c r="AM308" s="686">
        <v>163261.1</v>
      </c>
      <c r="AN308" s="686">
        <v>157735.41</v>
      </c>
      <c r="AO308" s="686"/>
      <c r="AP308" s="686">
        <v>160458.39000000001</v>
      </c>
      <c r="AQ308" s="686">
        <v>160157.45000000001</v>
      </c>
      <c r="AR308" s="686">
        <v>153697.92000000001</v>
      </c>
      <c r="AS308" s="686">
        <v>167581.22</v>
      </c>
      <c r="AT308" s="686">
        <v>173816.14</v>
      </c>
      <c r="AU308" s="686">
        <v>168868.34</v>
      </c>
      <c r="AV308" s="686">
        <v>201752.78</v>
      </c>
      <c r="AW308" s="686">
        <v>164578.15</v>
      </c>
      <c r="AX308" s="686">
        <v>0</v>
      </c>
      <c r="AY308" s="686">
        <v>0</v>
      </c>
      <c r="AZ308" s="686">
        <v>0</v>
      </c>
      <c r="BA308" s="686">
        <v>0</v>
      </c>
    </row>
    <row r="309" spans="1:53" outlineLevel="2">
      <c r="A309" s="799" t="s">
        <v>1086</v>
      </c>
      <c r="B309" s="800" t="s">
        <v>1087</v>
      </c>
      <c r="C309" s="801" t="s">
        <v>1088</v>
      </c>
      <c r="D309" s="802"/>
      <c r="E309" s="803"/>
      <c r="F309" s="686">
        <v>0</v>
      </c>
      <c r="G309" s="686">
        <v>123.98</v>
      </c>
      <c r="H309" s="818">
        <v>-123.98</v>
      </c>
      <c r="I309" s="804" t="s">
        <v>3376</v>
      </c>
      <c r="K309" s="686">
        <v>-94.77</v>
      </c>
      <c r="L309" s="686">
        <v>113.13</v>
      </c>
      <c r="M309" s="818">
        <v>-207.89999999999998</v>
      </c>
      <c r="N309" s="804">
        <v>-1.837708830548926</v>
      </c>
      <c r="Q309" s="686">
        <v>0</v>
      </c>
      <c r="R309" s="686">
        <v>55.14</v>
      </c>
      <c r="S309" s="818">
        <v>-55.14</v>
      </c>
      <c r="T309" s="804" t="s">
        <v>3376</v>
      </c>
      <c r="V309" s="686">
        <v>-165.09</v>
      </c>
      <c r="W309" s="686">
        <v>68.199999999999989</v>
      </c>
      <c r="X309" s="818">
        <v>-233.29</v>
      </c>
      <c r="Y309" s="804">
        <v>-3.4206744868035197</v>
      </c>
      <c r="AA309" s="687">
        <v>-173.15</v>
      </c>
      <c r="AB309" s="686"/>
      <c r="AC309" s="686">
        <v>92.03</v>
      </c>
      <c r="AD309" s="686">
        <v>18.100000000000001</v>
      </c>
      <c r="AE309" s="686">
        <v>26.17</v>
      </c>
      <c r="AF309" s="686">
        <v>15.120000000000001</v>
      </c>
      <c r="AG309" s="686">
        <v>-93.43</v>
      </c>
      <c r="AH309" s="686">
        <v>-15.58</v>
      </c>
      <c r="AI309" s="686">
        <v>-53.26</v>
      </c>
      <c r="AJ309" s="686">
        <v>123.98</v>
      </c>
      <c r="AK309" s="686">
        <v>-28.27</v>
      </c>
      <c r="AL309" s="686">
        <v>120.82000000000001</v>
      </c>
      <c r="AM309" s="686">
        <v>-192.38</v>
      </c>
      <c r="AN309" s="686">
        <v>29.51</v>
      </c>
      <c r="AO309" s="686"/>
      <c r="AP309" s="686">
        <v>-94.77</v>
      </c>
      <c r="AQ309" s="686">
        <v>0</v>
      </c>
      <c r="AR309" s="686">
        <v>0</v>
      </c>
      <c r="AS309" s="686">
        <v>0</v>
      </c>
      <c r="AT309" s="686">
        <v>0</v>
      </c>
      <c r="AU309" s="686">
        <v>0</v>
      </c>
      <c r="AV309" s="686">
        <v>0</v>
      </c>
      <c r="AW309" s="686">
        <v>0</v>
      </c>
      <c r="AX309" s="686">
        <v>0</v>
      </c>
      <c r="AY309" s="686">
        <v>0</v>
      </c>
      <c r="AZ309" s="686">
        <v>0</v>
      </c>
      <c r="BA309" s="686">
        <v>0</v>
      </c>
    </row>
    <row r="310" spans="1:53" outlineLevel="2">
      <c r="A310" s="799" t="s">
        <v>1089</v>
      </c>
      <c r="B310" s="800" t="s">
        <v>1090</v>
      </c>
      <c r="C310" s="801" t="s">
        <v>1091</v>
      </c>
      <c r="D310" s="802"/>
      <c r="E310" s="803"/>
      <c r="F310" s="686">
        <v>-42670.04</v>
      </c>
      <c r="G310" s="686">
        <v>79404.650000000009</v>
      </c>
      <c r="H310" s="818">
        <v>-122074.69</v>
      </c>
      <c r="I310" s="804">
        <v>-1.5373745744109444</v>
      </c>
      <c r="K310" s="686">
        <v>-148414.71</v>
      </c>
      <c r="L310" s="686">
        <v>325249.82</v>
      </c>
      <c r="M310" s="818">
        <v>-473664.53</v>
      </c>
      <c r="N310" s="804">
        <v>-1.4563098912706547</v>
      </c>
      <c r="Q310" s="686">
        <v>-67990.89</v>
      </c>
      <c r="R310" s="686">
        <v>-46746.239999999998</v>
      </c>
      <c r="S310" s="818">
        <v>-21244.65</v>
      </c>
      <c r="T310" s="804">
        <v>-0.4544675678728386</v>
      </c>
      <c r="V310" s="686">
        <v>121807.48000000001</v>
      </c>
      <c r="W310" s="686">
        <v>488719.89600000001</v>
      </c>
      <c r="X310" s="818">
        <v>-366912.41599999997</v>
      </c>
      <c r="Y310" s="804">
        <v>-0.7507621830071759</v>
      </c>
      <c r="AA310" s="687">
        <v>85665.936000000002</v>
      </c>
      <c r="AB310" s="686"/>
      <c r="AC310" s="686">
        <v>282989.48</v>
      </c>
      <c r="AD310" s="686">
        <v>-24985.03</v>
      </c>
      <c r="AE310" s="686">
        <v>-34182.639999999999</v>
      </c>
      <c r="AF310" s="686">
        <v>30576.2</v>
      </c>
      <c r="AG310" s="686">
        <v>117598.05</v>
      </c>
      <c r="AH310" s="686">
        <v>-158743.99</v>
      </c>
      <c r="AI310" s="686">
        <v>32593.100000000002</v>
      </c>
      <c r="AJ310" s="686">
        <v>79404.650000000009</v>
      </c>
      <c r="AK310" s="686">
        <v>-44401.24</v>
      </c>
      <c r="AL310" s="686">
        <v>22758.05</v>
      </c>
      <c r="AM310" s="686">
        <v>293077.95</v>
      </c>
      <c r="AN310" s="686">
        <v>-1212.57</v>
      </c>
      <c r="AO310" s="686"/>
      <c r="AP310" s="686">
        <v>-65861.790000000008</v>
      </c>
      <c r="AQ310" s="686">
        <v>-14084.15</v>
      </c>
      <c r="AR310" s="686">
        <v>16188.130000000001</v>
      </c>
      <c r="AS310" s="686">
        <v>-5274.1</v>
      </c>
      <c r="AT310" s="686">
        <v>-11391.91</v>
      </c>
      <c r="AU310" s="686">
        <v>-48309.41</v>
      </c>
      <c r="AV310" s="686">
        <v>22988.560000000001</v>
      </c>
      <c r="AW310" s="686">
        <v>-42670.04</v>
      </c>
      <c r="AX310" s="686">
        <v>0</v>
      </c>
      <c r="AY310" s="686">
        <v>0</v>
      </c>
      <c r="AZ310" s="686">
        <v>0</v>
      </c>
      <c r="BA310" s="686">
        <v>0</v>
      </c>
    </row>
    <row r="311" spans="1:53" outlineLevel="2">
      <c r="A311" s="799" t="s">
        <v>1092</v>
      </c>
      <c r="B311" s="800" t="s">
        <v>1093</v>
      </c>
      <c r="C311" s="801" t="s">
        <v>1094</v>
      </c>
      <c r="D311" s="802"/>
      <c r="E311" s="803"/>
      <c r="F311" s="686">
        <v>678.25</v>
      </c>
      <c r="G311" s="686">
        <v>5495.37</v>
      </c>
      <c r="H311" s="818">
        <v>-4817.12</v>
      </c>
      <c r="I311" s="804">
        <v>-0.87657791923018835</v>
      </c>
      <c r="K311" s="686">
        <v>4832.88</v>
      </c>
      <c r="L311" s="686">
        <v>20178.77</v>
      </c>
      <c r="M311" s="818">
        <v>-15345.89</v>
      </c>
      <c r="N311" s="804">
        <v>-0.76049679935893011</v>
      </c>
      <c r="Q311" s="686">
        <v>3024.71</v>
      </c>
      <c r="R311" s="686">
        <v>13730.85</v>
      </c>
      <c r="S311" s="818">
        <v>-10706.14</v>
      </c>
      <c r="T311" s="804">
        <v>-0.779714292997156</v>
      </c>
      <c r="V311" s="686">
        <v>11625.34</v>
      </c>
      <c r="W311" s="686">
        <v>21940.880000000001</v>
      </c>
      <c r="X311" s="818">
        <v>-10315.540000000001</v>
      </c>
      <c r="Y311" s="804">
        <v>-0.47015160741045942</v>
      </c>
      <c r="AA311" s="687">
        <v>1701</v>
      </c>
      <c r="AB311" s="686"/>
      <c r="AC311" s="686">
        <v>100.08</v>
      </c>
      <c r="AD311" s="686">
        <v>2086.34</v>
      </c>
      <c r="AE311" s="686">
        <v>1252.6100000000001</v>
      </c>
      <c r="AF311" s="686">
        <v>992.89</v>
      </c>
      <c r="AG311" s="686">
        <v>2016</v>
      </c>
      <c r="AH311" s="686">
        <v>1663.67</v>
      </c>
      <c r="AI311" s="686">
        <v>6571.81</v>
      </c>
      <c r="AJ311" s="686">
        <v>5495.37</v>
      </c>
      <c r="AK311" s="686">
        <v>1395.8</v>
      </c>
      <c r="AL311" s="686">
        <v>893.94</v>
      </c>
      <c r="AM311" s="686">
        <v>1520.15</v>
      </c>
      <c r="AN311" s="686">
        <v>2982.57</v>
      </c>
      <c r="AO311" s="686"/>
      <c r="AP311" s="686">
        <v>442.25</v>
      </c>
      <c r="AQ311" s="686">
        <v>257.97000000000003</v>
      </c>
      <c r="AR311" s="686">
        <v>285.51</v>
      </c>
      <c r="AS311" s="686">
        <v>560.19000000000005</v>
      </c>
      <c r="AT311" s="686">
        <v>262.25</v>
      </c>
      <c r="AU311" s="686">
        <v>820.32</v>
      </c>
      <c r="AV311" s="686">
        <v>1526.14</v>
      </c>
      <c r="AW311" s="686">
        <v>678.25</v>
      </c>
      <c r="AX311" s="686">
        <v>1038.83</v>
      </c>
      <c r="AY311" s="686">
        <v>0</v>
      </c>
      <c r="AZ311" s="686">
        <v>0</v>
      </c>
      <c r="BA311" s="686">
        <v>0</v>
      </c>
    </row>
    <row r="312" spans="1:53" outlineLevel="2">
      <c r="A312" s="799" t="s">
        <v>1095</v>
      </c>
      <c r="B312" s="800" t="s">
        <v>1096</v>
      </c>
      <c r="C312" s="801" t="s">
        <v>1097</v>
      </c>
      <c r="D312" s="802"/>
      <c r="E312" s="803"/>
      <c r="F312" s="686">
        <v>-915.59</v>
      </c>
      <c r="G312" s="686">
        <v>-21838.14</v>
      </c>
      <c r="H312" s="818">
        <v>20922.55</v>
      </c>
      <c r="I312" s="804">
        <v>0.95807381031534733</v>
      </c>
      <c r="K312" s="686">
        <v>-79450</v>
      </c>
      <c r="L312" s="686">
        <v>-133588.22</v>
      </c>
      <c r="M312" s="818">
        <v>54138.22</v>
      </c>
      <c r="N312" s="804">
        <v>0.40526193102954738</v>
      </c>
      <c r="Q312" s="686">
        <v>-8439.2100000000009</v>
      </c>
      <c r="R312" s="686">
        <v>-52605.66</v>
      </c>
      <c r="S312" s="818">
        <v>44166.450000000004</v>
      </c>
      <c r="T312" s="804">
        <v>0.83957600760070306</v>
      </c>
      <c r="V312" s="686">
        <v>-148471.37</v>
      </c>
      <c r="W312" s="686">
        <v>-202339.1</v>
      </c>
      <c r="X312" s="818">
        <v>53867.73000000001</v>
      </c>
      <c r="Y312" s="804">
        <v>0.26622501533317094</v>
      </c>
      <c r="AA312" s="687">
        <v>-22144.87</v>
      </c>
      <c r="AB312" s="686"/>
      <c r="AC312" s="686">
        <v>-16226.82</v>
      </c>
      <c r="AD312" s="686">
        <v>-19919.45</v>
      </c>
      <c r="AE312" s="686">
        <v>-18248.39</v>
      </c>
      <c r="AF312" s="686">
        <v>-10026.15</v>
      </c>
      <c r="AG312" s="686">
        <v>-16561.75</v>
      </c>
      <c r="AH312" s="686">
        <v>-10356.120000000001</v>
      </c>
      <c r="AI312" s="686">
        <v>-20411.400000000001</v>
      </c>
      <c r="AJ312" s="686">
        <v>-21838.14</v>
      </c>
      <c r="AK312" s="686">
        <v>-22887.08</v>
      </c>
      <c r="AL312" s="686">
        <v>-15680.800000000001</v>
      </c>
      <c r="AM312" s="686">
        <v>-19874.07</v>
      </c>
      <c r="AN312" s="686">
        <v>-10579.42</v>
      </c>
      <c r="AO312" s="686"/>
      <c r="AP312" s="686">
        <v>-15951.380000000001</v>
      </c>
      <c r="AQ312" s="686">
        <v>-25804.52</v>
      </c>
      <c r="AR312" s="686">
        <v>-19946.29</v>
      </c>
      <c r="AS312" s="686">
        <v>-2566</v>
      </c>
      <c r="AT312" s="686">
        <v>-6742.6</v>
      </c>
      <c r="AU312" s="686">
        <v>-5414.91</v>
      </c>
      <c r="AV312" s="686">
        <v>-2108.71</v>
      </c>
      <c r="AW312" s="686">
        <v>-915.59</v>
      </c>
      <c r="AX312" s="686">
        <v>1240.3600000000001</v>
      </c>
      <c r="AY312" s="686">
        <v>0</v>
      </c>
      <c r="AZ312" s="686">
        <v>0</v>
      </c>
      <c r="BA312" s="686">
        <v>0</v>
      </c>
    </row>
    <row r="313" spans="1:53" outlineLevel="2">
      <c r="A313" s="799" t="s">
        <v>1098</v>
      </c>
      <c r="B313" s="800" t="s">
        <v>1099</v>
      </c>
      <c r="C313" s="801" t="s">
        <v>1100</v>
      </c>
      <c r="D313" s="802"/>
      <c r="E313" s="803"/>
      <c r="F313" s="686">
        <v>213.96</v>
      </c>
      <c r="G313" s="686">
        <v>216.15</v>
      </c>
      <c r="H313" s="818">
        <v>-2.1899999999999977</v>
      </c>
      <c r="I313" s="804">
        <v>-1.0131852879944472E-2</v>
      </c>
      <c r="K313" s="686">
        <v>1572.8600000000001</v>
      </c>
      <c r="L313" s="686">
        <v>1695.72</v>
      </c>
      <c r="M313" s="818">
        <v>-122.8599999999999</v>
      </c>
      <c r="N313" s="804">
        <v>-7.2452999315924735E-2</v>
      </c>
      <c r="Q313" s="686">
        <v>605.01</v>
      </c>
      <c r="R313" s="686">
        <v>600.01</v>
      </c>
      <c r="S313" s="818">
        <v>5</v>
      </c>
      <c r="T313" s="804">
        <v>8.3331944467592203E-3</v>
      </c>
      <c r="V313" s="686">
        <v>2390.13</v>
      </c>
      <c r="W313" s="686">
        <v>2725.74</v>
      </c>
      <c r="X313" s="818">
        <v>-335.60999999999967</v>
      </c>
      <c r="Y313" s="804">
        <v>-0.12312619692267043</v>
      </c>
      <c r="AA313" s="687">
        <v>383.86</v>
      </c>
      <c r="AB313" s="686"/>
      <c r="AC313" s="686">
        <v>226.95000000000002</v>
      </c>
      <c r="AD313" s="686">
        <v>233.43</v>
      </c>
      <c r="AE313" s="686">
        <v>215.70000000000002</v>
      </c>
      <c r="AF313" s="686">
        <v>214.97</v>
      </c>
      <c r="AG313" s="686">
        <v>204.66</v>
      </c>
      <c r="AH313" s="686">
        <v>176.03</v>
      </c>
      <c r="AI313" s="686">
        <v>207.83</v>
      </c>
      <c r="AJ313" s="686">
        <v>216.15</v>
      </c>
      <c r="AK313" s="686">
        <v>241.58</v>
      </c>
      <c r="AL313" s="686">
        <v>200.74</v>
      </c>
      <c r="AM313" s="686">
        <v>189.69</v>
      </c>
      <c r="AN313" s="686">
        <v>185.26</v>
      </c>
      <c r="AO313" s="686"/>
      <c r="AP313" s="686">
        <v>202.81</v>
      </c>
      <c r="AQ313" s="686">
        <v>201.93</v>
      </c>
      <c r="AR313" s="686">
        <v>186.24</v>
      </c>
      <c r="AS313" s="686">
        <v>183.41</v>
      </c>
      <c r="AT313" s="686">
        <v>193.46</v>
      </c>
      <c r="AU313" s="686">
        <v>184.94</v>
      </c>
      <c r="AV313" s="686">
        <v>206.11</v>
      </c>
      <c r="AW313" s="686">
        <v>213.96</v>
      </c>
      <c r="AX313" s="686">
        <v>0</v>
      </c>
      <c r="AY313" s="686">
        <v>0</v>
      </c>
      <c r="AZ313" s="686">
        <v>0</v>
      </c>
      <c r="BA313" s="686">
        <v>0</v>
      </c>
    </row>
    <row r="314" spans="1:53" outlineLevel="2">
      <c r="A314" s="799" t="s">
        <v>1101</v>
      </c>
      <c r="B314" s="800" t="s">
        <v>1102</v>
      </c>
      <c r="C314" s="801" t="s">
        <v>1103</v>
      </c>
      <c r="D314" s="802"/>
      <c r="E314" s="803"/>
      <c r="F314" s="686">
        <v>0</v>
      </c>
      <c r="G314" s="686">
        <v>18.420000000000002</v>
      </c>
      <c r="H314" s="818">
        <v>-18.420000000000002</v>
      </c>
      <c r="I314" s="804" t="s">
        <v>3376</v>
      </c>
      <c r="K314" s="686">
        <v>0</v>
      </c>
      <c r="L314" s="686">
        <v>24.23</v>
      </c>
      <c r="M314" s="818">
        <v>-24.23</v>
      </c>
      <c r="N314" s="804" t="s">
        <v>3376</v>
      </c>
      <c r="Q314" s="686">
        <v>0</v>
      </c>
      <c r="R314" s="686">
        <v>24.23</v>
      </c>
      <c r="S314" s="818">
        <v>-24.23</v>
      </c>
      <c r="T314" s="804" t="s">
        <v>3376</v>
      </c>
      <c r="V314" s="686">
        <v>62.1</v>
      </c>
      <c r="W314" s="686">
        <v>56.5</v>
      </c>
      <c r="X314" s="818">
        <v>5.6000000000000014</v>
      </c>
      <c r="Y314" s="804">
        <v>9.9115044247787637E-2</v>
      </c>
      <c r="AA314" s="687">
        <v>0</v>
      </c>
      <c r="AB314" s="686"/>
      <c r="AC314" s="686">
        <v>0</v>
      </c>
      <c r="AD314" s="686">
        <v>0</v>
      </c>
      <c r="AE314" s="686">
        <v>0</v>
      </c>
      <c r="AF314" s="686">
        <v>0</v>
      </c>
      <c r="AG314" s="686">
        <v>0</v>
      </c>
      <c r="AH314" s="686">
        <v>5.8100000000000005</v>
      </c>
      <c r="AI314" s="686">
        <v>0</v>
      </c>
      <c r="AJ314" s="686">
        <v>18.420000000000002</v>
      </c>
      <c r="AK314" s="686">
        <v>62.1</v>
      </c>
      <c r="AL314" s="686">
        <v>0</v>
      </c>
      <c r="AM314" s="686">
        <v>0</v>
      </c>
      <c r="AN314" s="686">
        <v>0</v>
      </c>
      <c r="AO314" s="686"/>
      <c r="AP314" s="686">
        <v>0</v>
      </c>
      <c r="AQ314" s="686">
        <v>0</v>
      </c>
      <c r="AR314" s="686">
        <v>0</v>
      </c>
      <c r="AS314" s="686">
        <v>0</v>
      </c>
      <c r="AT314" s="686">
        <v>0</v>
      </c>
      <c r="AU314" s="686">
        <v>0</v>
      </c>
      <c r="AV314" s="686">
        <v>0</v>
      </c>
      <c r="AW314" s="686">
        <v>0</v>
      </c>
      <c r="AX314" s="686">
        <v>0</v>
      </c>
      <c r="AY314" s="686">
        <v>0</v>
      </c>
      <c r="AZ314" s="686">
        <v>0</v>
      </c>
      <c r="BA314" s="686">
        <v>0</v>
      </c>
    </row>
    <row r="315" spans="1:53" outlineLevel="2">
      <c r="A315" s="799" t="s">
        <v>1104</v>
      </c>
      <c r="B315" s="800" t="s">
        <v>1105</v>
      </c>
      <c r="C315" s="801" t="s">
        <v>1106</v>
      </c>
      <c r="D315" s="802"/>
      <c r="E315" s="803"/>
      <c r="F315" s="686">
        <v>197.37</v>
      </c>
      <c r="G315" s="686">
        <v>106.46000000000001</v>
      </c>
      <c r="H315" s="818">
        <v>90.91</v>
      </c>
      <c r="I315" s="804">
        <v>0.85393575051662585</v>
      </c>
      <c r="K315" s="686">
        <v>14614.380000000001</v>
      </c>
      <c r="L315" s="686">
        <v>20638.850000000002</v>
      </c>
      <c r="M315" s="818">
        <v>-6024.4700000000012</v>
      </c>
      <c r="N315" s="804">
        <v>-0.29189950021440153</v>
      </c>
      <c r="Q315" s="686">
        <v>5593.75</v>
      </c>
      <c r="R315" s="686">
        <v>5283.58</v>
      </c>
      <c r="S315" s="818">
        <v>310.17000000000007</v>
      </c>
      <c r="T315" s="804">
        <v>5.87045147418985E-2</v>
      </c>
      <c r="V315" s="686">
        <v>24303.090000000004</v>
      </c>
      <c r="W315" s="686">
        <v>21489.660000000003</v>
      </c>
      <c r="X315" s="818">
        <v>2813.4300000000003</v>
      </c>
      <c r="Y315" s="804">
        <v>0.13092017277146312</v>
      </c>
      <c r="AA315" s="687">
        <v>-1454.15</v>
      </c>
      <c r="AB315" s="686"/>
      <c r="AC315" s="686">
        <v>15518.95</v>
      </c>
      <c r="AD315" s="686">
        <v>-6494.05</v>
      </c>
      <c r="AE315" s="686">
        <v>2339.7800000000002</v>
      </c>
      <c r="AF315" s="686">
        <v>-1749.58</v>
      </c>
      <c r="AG315" s="686">
        <v>5740.17</v>
      </c>
      <c r="AH315" s="686">
        <v>-846.83</v>
      </c>
      <c r="AI315" s="686">
        <v>6023.95</v>
      </c>
      <c r="AJ315" s="686">
        <v>106.46000000000001</v>
      </c>
      <c r="AK315" s="686">
        <v>610.32000000000005</v>
      </c>
      <c r="AL315" s="686">
        <v>3792.63</v>
      </c>
      <c r="AM315" s="686">
        <v>1297</v>
      </c>
      <c r="AN315" s="686">
        <v>3988.76</v>
      </c>
      <c r="AO315" s="686"/>
      <c r="AP315" s="686">
        <v>3186.65</v>
      </c>
      <c r="AQ315" s="686">
        <v>1659</v>
      </c>
      <c r="AR315" s="686">
        <v>2056.19</v>
      </c>
      <c r="AS315" s="686">
        <v>1750</v>
      </c>
      <c r="AT315" s="686">
        <v>368.79</v>
      </c>
      <c r="AU315" s="686">
        <v>2600.54</v>
      </c>
      <c r="AV315" s="686">
        <v>2795.84</v>
      </c>
      <c r="AW315" s="686">
        <v>197.37</v>
      </c>
      <c r="AX315" s="686">
        <v>-1863</v>
      </c>
      <c r="AY315" s="686">
        <v>0</v>
      </c>
      <c r="AZ315" s="686">
        <v>0</v>
      </c>
      <c r="BA315" s="686">
        <v>0</v>
      </c>
    </row>
    <row r="316" spans="1:53" outlineLevel="2">
      <c r="A316" s="799" t="s">
        <v>1107</v>
      </c>
      <c r="B316" s="800" t="s">
        <v>1108</v>
      </c>
      <c r="C316" s="801" t="s">
        <v>1109</v>
      </c>
      <c r="D316" s="802"/>
      <c r="E316" s="803"/>
      <c r="F316" s="686">
        <v>172820.68</v>
      </c>
      <c r="G316" s="686">
        <v>178243.99</v>
      </c>
      <c r="H316" s="818">
        <v>-5423.3099999999977</v>
      </c>
      <c r="I316" s="804">
        <v>-3.0426327417827654E-2</v>
      </c>
      <c r="K316" s="686">
        <v>1382565.43</v>
      </c>
      <c r="L316" s="686">
        <v>1425951.96</v>
      </c>
      <c r="M316" s="818">
        <v>-43386.530000000028</v>
      </c>
      <c r="N316" s="804">
        <v>-3.0426361628620384E-2</v>
      </c>
      <c r="Q316" s="686">
        <v>518462.04000000004</v>
      </c>
      <c r="R316" s="686">
        <v>534731.97</v>
      </c>
      <c r="S316" s="818">
        <v>-16269.929999999935</v>
      </c>
      <c r="T316" s="804">
        <v>-3.0426327417827543E-2</v>
      </c>
      <c r="V316" s="686">
        <v>2060141.91</v>
      </c>
      <c r="W316" s="686">
        <v>2072613.48</v>
      </c>
      <c r="X316" s="818">
        <v>-12471.570000000065</v>
      </c>
      <c r="Y316" s="804">
        <v>-6.0173158769574664E-3</v>
      </c>
      <c r="AA316" s="687">
        <v>161665.38</v>
      </c>
      <c r="AB316" s="686"/>
      <c r="AC316" s="686">
        <v>176138.05000000002</v>
      </c>
      <c r="AD316" s="686">
        <v>176138.05000000002</v>
      </c>
      <c r="AE316" s="686">
        <v>182455.91</v>
      </c>
      <c r="AF316" s="686">
        <v>178243.99</v>
      </c>
      <c r="AG316" s="686">
        <v>178243.99</v>
      </c>
      <c r="AH316" s="686">
        <v>178243.99</v>
      </c>
      <c r="AI316" s="686">
        <v>178243.99</v>
      </c>
      <c r="AJ316" s="686">
        <v>178243.99</v>
      </c>
      <c r="AK316" s="686">
        <v>178243.99</v>
      </c>
      <c r="AL316" s="686">
        <v>178243.99</v>
      </c>
      <c r="AM316" s="686">
        <v>160544.25</v>
      </c>
      <c r="AN316" s="686">
        <v>160544.25</v>
      </c>
      <c r="AO316" s="686"/>
      <c r="AP316" s="686">
        <v>169491.88</v>
      </c>
      <c r="AQ316" s="686">
        <v>169491.88</v>
      </c>
      <c r="AR316" s="686">
        <v>179478.27</v>
      </c>
      <c r="AS316" s="686">
        <v>172820.68</v>
      </c>
      <c r="AT316" s="686">
        <v>172820.68</v>
      </c>
      <c r="AU316" s="686">
        <v>172820.68</v>
      </c>
      <c r="AV316" s="686">
        <v>172820.68</v>
      </c>
      <c r="AW316" s="686">
        <v>172820.68</v>
      </c>
      <c r="AX316" s="686">
        <v>0</v>
      </c>
      <c r="AY316" s="686">
        <v>0</v>
      </c>
      <c r="AZ316" s="686">
        <v>0</v>
      </c>
      <c r="BA316" s="686">
        <v>0</v>
      </c>
    </row>
    <row r="317" spans="1:53" outlineLevel="2">
      <c r="A317" s="799" t="s">
        <v>1110</v>
      </c>
      <c r="B317" s="800" t="s">
        <v>1111</v>
      </c>
      <c r="C317" s="801" t="s">
        <v>1112</v>
      </c>
      <c r="D317" s="802"/>
      <c r="E317" s="803"/>
      <c r="F317" s="686">
        <v>12415.4</v>
      </c>
      <c r="G317" s="686">
        <v>11096.17</v>
      </c>
      <c r="H317" s="818">
        <v>1319.2299999999996</v>
      </c>
      <c r="I317" s="804">
        <v>0.11889057215237325</v>
      </c>
      <c r="K317" s="686">
        <v>95117.39</v>
      </c>
      <c r="L317" s="686">
        <v>90245</v>
      </c>
      <c r="M317" s="818">
        <v>4872.3899999999994</v>
      </c>
      <c r="N317" s="804">
        <v>5.3990692005097228E-2</v>
      </c>
      <c r="Q317" s="686">
        <v>36808.720000000001</v>
      </c>
      <c r="R317" s="686">
        <v>30326.11</v>
      </c>
      <c r="S317" s="818">
        <v>6482.6100000000006</v>
      </c>
      <c r="T317" s="804">
        <v>0.21376332144149054</v>
      </c>
      <c r="V317" s="686">
        <v>135632.94</v>
      </c>
      <c r="W317" s="686">
        <v>138536.60999999999</v>
      </c>
      <c r="X317" s="818">
        <v>-2903.6699999999837</v>
      </c>
      <c r="Y317" s="804">
        <v>-2.0959586061763631E-2</v>
      </c>
      <c r="AA317" s="687">
        <v>11774.23</v>
      </c>
      <c r="AB317" s="686"/>
      <c r="AC317" s="686">
        <v>11641.47</v>
      </c>
      <c r="AD317" s="686">
        <v>11996.58</v>
      </c>
      <c r="AE317" s="686">
        <v>11942.74</v>
      </c>
      <c r="AF317" s="686">
        <v>12315.73</v>
      </c>
      <c r="AG317" s="686">
        <v>12022.37</v>
      </c>
      <c r="AH317" s="686">
        <v>11103.210000000001</v>
      </c>
      <c r="AI317" s="686">
        <v>8126.7300000000005</v>
      </c>
      <c r="AJ317" s="686">
        <v>11096.17</v>
      </c>
      <c r="AK317" s="686">
        <v>11331.95</v>
      </c>
      <c r="AL317" s="686">
        <v>7175.6100000000006</v>
      </c>
      <c r="AM317" s="686">
        <v>11022.99</v>
      </c>
      <c r="AN317" s="686">
        <v>10985</v>
      </c>
      <c r="AO317" s="686"/>
      <c r="AP317" s="686">
        <v>11283.7</v>
      </c>
      <c r="AQ317" s="686">
        <v>11316.460000000001</v>
      </c>
      <c r="AR317" s="686">
        <v>11309.33</v>
      </c>
      <c r="AS317" s="686">
        <v>12036.89</v>
      </c>
      <c r="AT317" s="686">
        <v>12362.29</v>
      </c>
      <c r="AU317" s="686">
        <v>12047.83</v>
      </c>
      <c r="AV317" s="686">
        <v>12345.49</v>
      </c>
      <c r="AW317" s="686">
        <v>12415.4</v>
      </c>
      <c r="AX317" s="686">
        <v>0</v>
      </c>
      <c r="AY317" s="686">
        <v>0</v>
      </c>
      <c r="AZ317" s="686">
        <v>0</v>
      </c>
      <c r="BA317" s="686">
        <v>0</v>
      </c>
    </row>
    <row r="318" spans="1:53" outlineLevel="2">
      <c r="A318" s="799" t="s">
        <v>1113</v>
      </c>
      <c r="B318" s="800" t="s">
        <v>1114</v>
      </c>
      <c r="C318" s="801" t="s">
        <v>1115</v>
      </c>
      <c r="D318" s="802"/>
      <c r="E318" s="803"/>
      <c r="F318" s="686">
        <v>478822.81</v>
      </c>
      <c r="G318" s="686">
        <v>377560.28</v>
      </c>
      <c r="H318" s="818">
        <v>101262.52999999997</v>
      </c>
      <c r="I318" s="804">
        <v>0.26820228547346125</v>
      </c>
      <c r="K318" s="686">
        <v>3723062.68</v>
      </c>
      <c r="L318" s="686">
        <v>3288862.55</v>
      </c>
      <c r="M318" s="818">
        <v>434200.13000000035</v>
      </c>
      <c r="N318" s="804">
        <v>0.13202136708327941</v>
      </c>
      <c r="Q318" s="686">
        <v>1415812.27</v>
      </c>
      <c r="R318" s="686">
        <v>1192485.8999999999</v>
      </c>
      <c r="S318" s="818">
        <v>223326.37000000011</v>
      </c>
      <c r="T318" s="804">
        <v>0.18727799632683298</v>
      </c>
      <c r="V318" s="686">
        <v>5679653.8900000006</v>
      </c>
      <c r="W318" s="686">
        <v>4920782.91</v>
      </c>
      <c r="X318" s="818">
        <v>758870.98000000045</v>
      </c>
      <c r="Y318" s="804">
        <v>0.15421752877125003</v>
      </c>
      <c r="AA318" s="687">
        <v>408902.71</v>
      </c>
      <c r="AB318" s="686"/>
      <c r="AC318" s="686">
        <v>423180.04000000004</v>
      </c>
      <c r="AD318" s="686">
        <v>427558.29000000004</v>
      </c>
      <c r="AE318" s="686">
        <v>422008.66000000003</v>
      </c>
      <c r="AF318" s="686">
        <v>412759.71</v>
      </c>
      <c r="AG318" s="686">
        <v>410869.95</v>
      </c>
      <c r="AH318" s="686">
        <v>408197.75</v>
      </c>
      <c r="AI318" s="686">
        <v>406727.87</v>
      </c>
      <c r="AJ318" s="686">
        <v>377560.28</v>
      </c>
      <c r="AK318" s="686">
        <v>383579.74</v>
      </c>
      <c r="AL318" s="686">
        <v>388425.9</v>
      </c>
      <c r="AM318" s="686">
        <v>376853.88</v>
      </c>
      <c r="AN318" s="686">
        <v>807731.69000000006</v>
      </c>
      <c r="AO318" s="686"/>
      <c r="AP318" s="686">
        <v>287476.82</v>
      </c>
      <c r="AQ318" s="686">
        <v>629472.71</v>
      </c>
      <c r="AR318" s="686">
        <v>475141.02</v>
      </c>
      <c r="AS318" s="686">
        <v>456927.7</v>
      </c>
      <c r="AT318" s="686">
        <v>458232.16000000003</v>
      </c>
      <c r="AU318" s="686">
        <v>466822.13</v>
      </c>
      <c r="AV318" s="686">
        <v>470167.33</v>
      </c>
      <c r="AW318" s="686">
        <v>478822.81</v>
      </c>
      <c r="AX318" s="686">
        <v>357663.05</v>
      </c>
      <c r="AY318" s="686">
        <v>0</v>
      </c>
      <c r="AZ318" s="686">
        <v>0</v>
      </c>
      <c r="BA318" s="686">
        <v>0</v>
      </c>
    </row>
    <row r="319" spans="1:53" outlineLevel="2">
      <c r="A319" s="799" t="s">
        <v>3221</v>
      </c>
      <c r="B319" s="800" t="s">
        <v>3222</v>
      </c>
      <c r="C319" s="801" t="s">
        <v>3223</v>
      </c>
      <c r="D319" s="802"/>
      <c r="E319" s="803"/>
      <c r="F319" s="686">
        <v>3.56</v>
      </c>
      <c r="G319" s="686">
        <v>0</v>
      </c>
      <c r="H319" s="818">
        <v>3.56</v>
      </c>
      <c r="I319" s="804" t="s">
        <v>3376</v>
      </c>
      <c r="K319" s="686">
        <v>3.56</v>
      </c>
      <c r="L319" s="686">
        <v>0</v>
      </c>
      <c r="M319" s="818">
        <v>3.56</v>
      </c>
      <c r="N319" s="804" t="s">
        <v>3376</v>
      </c>
      <c r="Q319" s="686">
        <v>3.56</v>
      </c>
      <c r="R319" s="686">
        <v>0</v>
      </c>
      <c r="S319" s="818">
        <v>3.56</v>
      </c>
      <c r="T319" s="804" t="s">
        <v>3376</v>
      </c>
      <c r="V319" s="686">
        <v>3.56</v>
      </c>
      <c r="W319" s="686">
        <v>1.58</v>
      </c>
      <c r="X319" s="818">
        <v>1.98</v>
      </c>
      <c r="Y319" s="804">
        <v>1.2531645569620253</v>
      </c>
      <c r="AA319" s="687">
        <v>0</v>
      </c>
      <c r="AB319" s="686"/>
      <c r="AC319" s="686">
        <v>0</v>
      </c>
      <c r="AD319" s="686">
        <v>0</v>
      </c>
      <c r="AE319" s="686">
        <v>0</v>
      </c>
      <c r="AF319" s="686">
        <v>0</v>
      </c>
      <c r="AG319" s="686">
        <v>0</v>
      </c>
      <c r="AH319" s="686">
        <v>0</v>
      </c>
      <c r="AI319" s="686">
        <v>0</v>
      </c>
      <c r="AJ319" s="686">
        <v>0</v>
      </c>
      <c r="AK319" s="686">
        <v>0</v>
      </c>
      <c r="AL319" s="686">
        <v>0</v>
      </c>
      <c r="AM319" s="686">
        <v>0</v>
      </c>
      <c r="AN319" s="686">
        <v>0</v>
      </c>
      <c r="AO319" s="686"/>
      <c r="AP319" s="686">
        <v>0</v>
      </c>
      <c r="AQ319" s="686">
        <v>0</v>
      </c>
      <c r="AR319" s="686">
        <v>0</v>
      </c>
      <c r="AS319" s="686">
        <v>0</v>
      </c>
      <c r="AT319" s="686">
        <v>0</v>
      </c>
      <c r="AU319" s="686">
        <v>0</v>
      </c>
      <c r="AV319" s="686">
        <v>0</v>
      </c>
      <c r="AW319" s="686">
        <v>3.56</v>
      </c>
      <c r="AX319" s="686">
        <v>0</v>
      </c>
      <c r="AY319" s="686">
        <v>0</v>
      </c>
      <c r="AZ319" s="686">
        <v>0</v>
      </c>
      <c r="BA319" s="686">
        <v>0</v>
      </c>
    </row>
    <row r="320" spans="1:53" outlineLevel="2">
      <c r="A320" s="799" t="s">
        <v>1116</v>
      </c>
      <c r="B320" s="800" t="s">
        <v>1117</v>
      </c>
      <c r="C320" s="801" t="s">
        <v>1118</v>
      </c>
      <c r="D320" s="802"/>
      <c r="E320" s="803"/>
      <c r="F320" s="686">
        <v>36471.410000000003</v>
      </c>
      <c r="G320" s="686">
        <v>64809.01</v>
      </c>
      <c r="H320" s="818">
        <v>-28337.599999999999</v>
      </c>
      <c r="I320" s="804">
        <v>-0.43724784563134045</v>
      </c>
      <c r="K320" s="686">
        <v>290410.38</v>
      </c>
      <c r="L320" s="686">
        <v>369635.74</v>
      </c>
      <c r="M320" s="818">
        <v>-79225.359999999986</v>
      </c>
      <c r="N320" s="804">
        <v>-0.21433360313047647</v>
      </c>
      <c r="Q320" s="686">
        <v>108706.02</v>
      </c>
      <c r="R320" s="686">
        <v>150848.22</v>
      </c>
      <c r="S320" s="818">
        <v>-42142.2</v>
      </c>
      <c r="T320" s="804">
        <v>-0.27936822854124493</v>
      </c>
      <c r="V320" s="686">
        <v>326969.43</v>
      </c>
      <c r="W320" s="686">
        <v>504552.69</v>
      </c>
      <c r="X320" s="818">
        <v>-177583.26</v>
      </c>
      <c r="Y320" s="804">
        <v>-0.35196177429952857</v>
      </c>
      <c r="AA320" s="687">
        <v>49083</v>
      </c>
      <c r="AB320" s="686"/>
      <c r="AC320" s="686">
        <v>45891.24</v>
      </c>
      <c r="AD320" s="686">
        <v>48139.39</v>
      </c>
      <c r="AE320" s="686">
        <v>46014.090000000004</v>
      </c>
      <c r="AF320" s="686">
        <v>35648.660000000003</v>
      </c>
      <c r="AG320" s="686">
        <v>43094.14</v>
      </c>
      <c r="AH320" s="686">
        <v>43136.24</v>
      </c>
      <c r="AI320" s="686">
        <v>42902.97</v>
      </c>
      <c r="AJ320" s="686">
        <v>64809.01</v>
      </c>
      <c r="AK320" s="686">
        <v>45238.69</v>
      </c>
      <c r="AL320" s="686">
        <v>-6645.07</v>
      </c>
      <c r="AM320" s="686">
        <v>-37771.18</v>
      </c>
      <c r="AN320" s="686">
        <v>35736.61</v>
      </c>
      <c r="AO320" s="686"/>
      <c r="AP320" s="686">
        <v>36088.83</v>
      </c>
      <c r="AQ320" s="686">
        <v>36279.410000000003</v>
      </c>
      <c r="AR320" s="686">
        <v>36613.42</v>
      </c>
      <c r="AS320" s="686">
        <v>36494.57</v>
      </c>
      <c r="AT320" s="686">
        <v>36228.129999999997</v>
      </c>
      <c r="AU320" s="686">
        <v>36248.050000000003</v>
      </c>
      <c r="AV320" s="686">
        <v>35986.559999999998</v>
      </c>
      <c r="AW320" s="686">
        <v>36471.410000000003</v>
      </c>
      <c r="AX320" s="686">
        <v>-975.1</v>
      </c>
      <c r="AY320" s="686">
        <v>0</v>
      </c>
      <c r="AZ320" s="686">
        <v>0</v>
      </c>
      <c r="BA320" s="686">
        <v>0</v>
      </c>
    </row>
    <row r="321" spans="1:53" outlineLevel="2">
      <c r="A321" s="799" t="s">
        <v>1119</v>
      </c>
      <c r="B321" s="800" t="s">
        <v>1120</v>
      </c>
      <c r="C321" s="801" t="s">
        <v>1121</v>
      </c>
      <c r="D321" s="802"/>
      <c r="E321" s="803"/>
      <c r="F321" s="686">
        <v>16001.36</v>
      </c>
      <c r="G321" s="686">
        <v>12918.69</v>
      </c>
      <c r="H321" s="818">
        <v>3082.67</v>
      </c>
      <c r="I321" s="804">
        <v>0.23862094376442194</v>
      </c>
      <c r="K321" s="686">
        <v>120813.11</v>
      </c>
      <c r="L321" s="686">
        <v>115513.79000000001</v>
      </c>
      <c r="M321" s="818">
        <v>5299.3199999999924</v>
      </c>
      <c r="N321" s="804">
        <v>4.5876081115510038E-2</v>
      </c>
      <c r="Q321" s="686">
        <v>47072.73</v>
      </c>
      <c r="R321" s="686">
        <v>41657.15</v>
      </c>
      <c r="S321" s="818">
        <v>5415.5800000000017</v>
      </c>
      <c r="T321" s="804">
        <v>0.13000361282516931</v>
      </c>
      <c r="V321" s="686">
        <v>173725.91999999998</v>
      </c>
      <c r="W321" s="686">
        <v>177957.11000000002</v>
      </c>
      <c r="X321" s="818">
        <v>-4231.1900000000314</v>
      </c>
      <c r="Y321" s="804">
        <v>-2.3776459395188149E-2</v>
      </c>
      <c r="AA321" s="687">
        <v>15474.9</v>
      </c>
      <c r="AB321" s="686"/>
      <c r="AC321" s="686">
        <v>14799.15</v>
      </c>
      <c r="AD321" s="686">
        <v>14926.08</v>
      </c>
      <c r="AE321" s="686">
        <v>14843.85</v>
      </c>
      <c r="AF321" s="686">
        <v>14706.82</v>
      </c>
      <c r="AG321" s="686">
        <v>14580.74</v>
      </c>
      <c r="AH321" s="686">
        <v>14417.08</v>
      </c>
      <c r="AI321" s="686">
        <v>14321.380000000001</v>
      </c>
      <c r="AJ321" s="686">
        <v>12918.69</v>
      </c>
      <c r="AK321" s="686">
        <v>13482.99</v>
      </c>
      <c r="AL321" s="686">
        <v>13627.15</v>
      </c>
      <c r="AM321" s="686">
        <v>12387.91</v>
      </c>
      <c r="AN321" s="686">
        <v>13414.76</v>
      </c>
      <c r="AO321" s="686"/>
      <c r="AP321" s="686">
        <v>13336.67</v>
      </c>
      <c r="AQ321" s="686">
        <v>14990.94</v>
      </c>
      <c r="AR321" s="686">
        <v>15168.76</v>
      </c>
      <c r="AS321" s="686">
        <v>15112.04</v>
      </c>
      <c r="AT321" s="686">
        <v>15131.970000000001</v>
      </c>
      <c r="AU321" s="686">
        <v>15492.24</v>
      </c>
      <c r="AV321" s="686">
        <v>15579.130000000001</v>
      </c>
      <c r="AW321" s="686">
        <v>16001.36</v>
      </c>
      <c r="AX321" s="686">
        <v>12594.710000000001</v>
      </c>
      <c r="AY321" s="686">
        <v>0</v>
      </c>
      <c r="AZ321" s="686">
        <v>0</v>
      </c>
      <c r="BA321" s="686">
        <v>0</v>
      </c>
    </row>
    <row r="322" spans="1:53" outlineLevel="2">
      <c r="A322" s="799" t="s">
        <v>1122</v>
      </c>
      <c r="B322" s="800" t="s">
        <v>1123</v>
      </c>
      <c r="C322" s="801" t="s">
        <v>1124</v>
      </c>
      <c r="D322" s="802"/>
      <c r="E322" s="803"/>
      <c r="F322" s="686">
        <v>1275.74</v>
      </c>
      <c r="G322" s="686">
        <v>133.38</v>
      </c>
      <c r="H322" s="818">
        <v>1142.3600000000001</v>
      </c>
      <c r="I322" s="804">
        <v>8.5647023541760401</v>
      </c>
      <c r="K322" s="686">
        <v>2857.41</v>
      </c>
      <c r="L322" s="686">
        <v>6920.41</v>
      </c>
      <c r="M322" s="818">
        <v>-4063</v>
      </c>
      <c r="N322" s="804">
        <v>-0.58710394326347715</v>
      </c>
      <c r="Q322" s="686">
        <v>2461.17</v>
      </c>
      <c r="R322" s="686">
        <v>784.24</v>
      </c>
      <c r="S322" s="818">
        <v>1676.93</v>
      </c>
      <c r="T322" s="804">
        <v>2.138286748954402</v>
      </c>
      <c r="V322" s="686">
        <v>-2006.92</v>
      </c>
      <c r="W322" s="686">
        <v>7032.45</v>
      </c>
      <c r="X322" s="818">
        <v>-9039.369999999999</v>
      </c>
      <c r="Y322" s="804">
        <v>-1.2853799173829887</v>
      </c>
      <c r="AA322" s="687">
        <v>26.47</v>
      </c>
      <c r="AB322" s="686"/>
      <c r="AC322" s="686">
        <v>110.01</v>
      </c>
      <c r="AD322" s="686">
        <v>2302.62</v>
      </c>
      <c r="AE322" s="686">
        <v>854.16</v>
      </c>
      <c r="AF322" s="686">
        <v>2046.22</v>
      </c>
      <c r="AG322" s="686">
        <v>823.16</v>
      </c>
      <c r="AH322" s="686">
        <v>488.40000000000003</v>
      </c>
      <c r="AI322" s="686">
        <v>162.46</v>
      </c>
      <c r="AJ322" s="686">
        <v>133.38</v>
      </c>
      <c r="AK322" s="686">
        <v>-6208.3600000000006</v>
      </c>
      <c r="AL322" s="686">
        <v>448.85</v>
      </c>
      <c r="AM322" s="686">
        <v>447.34000000000003</v>
      </c>
      <c r="AN322" s="686">
        <v>447.84000000000003</v>
      </c>
      <c r="AO322" s="686"/>
      <c r="AP322" s="686">
        <v>2894.64</v>
      </c>
      <c r="AQ322" s="686">
        <v>-2658.52</v>
      </c>
      <c r="AR322" s="686">
        <v>46.65</v>
      </c>
      <c r="AS322" s="686">
        <v>113.47</v>
      </c>
      <c r="AT322" s="686">
        <v>0</v>
      </c>
      <c r="AU322" s="686">
        <v>915.25</v>
      </c>
      <c r="AV322" s="686">
        <v>270.18</v>
      </c>
      <c r="AW322" s="686">
        <v>1275.74</v>
      </c>
      <c r="AX322" s="686">
        <v>0</v>
      </c>
      <c r="AY322" s="686">
        <v>0</v>
      </c>
      <c r="AZ322" s="686">
        <v>0</v>
      </c>
      <c r="BA322" s="686">
        <v>0</v>
      </c>
    </row>
    <row r="323" spans="1:53" outlineLevel="2">
      <c r="A323" s="799" t="s">
        <v>1125</v>
      </c>
      <c r="B323" s="800" t="s">
        <v>1126</v>
      </c>
      <c r="C323" s="801" t="s">
        <v>1127</v>
      </c>
      <c r="D323" s="802"/>
      <c r="E323" s="803"/>
      <c r="F323" s="686">
        <v>1846.69</v>
      </c>
      <c r="G323" s="686">
        <v>362.16</v>
      </c>
      <c r="H323" s="818">
        <v>1484.53</v>
      </c>
      <c r="I323" s="804">
        <v>4.0990998453722112</v>
      </c>
      <c r="K323" s="686">
        <v>6556.42</v>
      </c>
      <c r="L323" s="686">
        <v>7972.05</v>
      </c>
      <c r="M323" s="818">
        <v>-1415.63</v>
      </c>
      <c r="N323" s="804">
        <v>-0.17757414968546359</v>
      </c>
      <c r="Q323" s="686">
        <v>2826.76</v>
      </c>
      <c r="R323" s="686">
        <v>1175.58</v>
      </c>
      <c r="S323" s="818">
        <v>1651.1800000000003</v>
      </c>
      <c r="T323" s="804">
        <v>1.4045662566562891</v>
      </c>
      <c r="V323" s="686">
        <v>16016.51</v>
      </c>
      <c r="W323" s="686">
        <v>9551.5</v>
      </c>
      <c r="X323" s="818">
        <v>6465.01</v>
      </c>
      <c r="Y323" s="804">
        <v>0.67685808511752088</v>
      </c>
      <c r="AA323" s="687">
        <v>574.16</v>
      </c>
      <c r="AB323" s="686"/>
      <c r="AC323" s="686">
        <v>1841.73</v>
      </c>
      <c r="AD323" s="686">
        <v>1269.78</v>
      </c>
      <c r="AE323" s="686">
        <v>2018.77</v>
      </c>
      <c r="AF323" s="686">
        <v>487.21000000000004</v>
      </c>
      <c r="AG323" s="686">
        <v>1178.98</v>
      </c>
      <c r="AH323" s="686">
        <v>448.3</v>
      </c>
      <c r="AI323" s="686">
        <v>365.12</v>
      </c>
      <c r="AJ323" s="686">
        <v>362.16</v>
      </c>
      <c r="AK323" s="686">
        <v>1213.0899999999999</v>
      </c>
      <c r="AL323" s="686">
        <v>3892.31</v>
      </c>
      <c r="AM323" s="686">
        <v>4275.2700000000004</v>
      </c>
      <c r="AN323" s="686">
        <v>79.42</v>
      </c>
      <c r="AO323" s="686"/>
      <c r="AP323" s="686">
        <v>611.38</v>
      </c>
      <c r="AQ323" s="686">
        <v>266.37</v>
      </c>
      <c r="AR323" s="686">
        <v>620.58000000000004</v>
      </c>
      <c r="AS323" s="686">
        <v>2096.16</v>
      </c>
      <c r="AT323" s="686">
        <v>135.17000000000002</v>
      </c>
      <c r="AU323" s="686">
        <v>360.26</v>
      </c>
      <c r="AV323" s="686">
        <v>619.81000000000006</v>
      </c>
      <c r="AW323" s="686">
        <v>1846.69</v>
      </c>
      <c r="AX323" s="686">
        <v>0</v>
      </c>
      <c r="AY323" s="686">
        <v>0</v>
      </c>
      <c r="AZ323" s="686">
        <v>0</v>
      </c>
      <c r="BA323" s="686">
        <v>0</v>
      </c>
    </row>
    <row r="324" spans="1:53" outlineLevel="2">
      <c r="A324" s="799" t="s">
        <v>1128</v>
      </c>
      <c r="B324" s="800" t="s">
        <v>1129</v>
      </c>
      <c r="C324" s="801" t="s">
        <v>1130</v>
      </c>
      <c r="D324" s="802"/>
      <c r="E324" s="803"/>
      <c r="F324" s="686">
        <v>6296.87</v>
      </c>
      <c r="G324" s="686">
        <v>7700.55</v>
      </c>
      <c r="H324" s="818">
        <v>-1403.6800000000003</v>
      </c>
      <c r="I324" s="804">
        <v>-0.18228308367584137</v>
      </c>
      <c r="K324" s="686">
        <v>50374.97</v>
      </c>
      <c r="L324" s="686">
        <v>61604.39</v>
      </c>
      <c r="M324" s="818">
        <v>-11229.419999999998</v>
      </c>
      <c r="N324" s="804">
        <v>-0.18228278861295436</v>
      </c>
      <c r="Q324" s="686">
        <v>18890.61</v>
      </c>
      <c r="R324" s="686">
        <v>23101.65</v>
      </c>
      <c r="S324" s="818">
        <v>-4211.0400000000009</v>
      </c>
      <c r="T324" s="804">
        <v>-0.18228308367584137</v>
      </c>
      <c r="V324" s="686">
        <v>81177.17</v>
      </c>
      <c r="W324" s="686">
        <v>95421.709999999992</v>
      </c>
      <c r="X324" s="818">
        <v>-14244.539999999994</v>
      </c>
      <c r="Y324" s="804">
        <v>-0.14927986513760858</v>
      </c>
      <c r="AA324" s="687">
        <v>8454.33</v>
      </c>
      <c r="AB324" s="686"/>
      <c r="AC324" s="686">
        <v>8438.0400000000009</v>
      </c>
      <c r="AD324" s="686">
        <v>8438.0400000000009</v>
      </c>
      <c r="AE324" s="686">
        <v>6225.56</v>
      </c>
      <c r="AF324" s="686">
        <v>7700.55</v>
      </c>
      <c r="AG324" s="686">
        <v>7700.55</v>
      </c>
      <c r="AH324" s="686">
        <v>7700.55</v>
      </c>
      <c r="AI324" s="686">
        <v>7700.55</v>
      </c>
      <c r="AJ324" s="686">
        <v>7700.55</v>
      </c>
      <c r="AK324" s="686">
        <v>7700.55</v>
      </c>
      <c r="AL324" s="686">
        <v>7700.55</v>
      </c>
      <c r="AM324" s="686">
        <v>7700.55</v>
      </c>
      <c r="AN324" s="686">
        <v>7700.55</v>
      </c>
      <c r="AO324" s="686"/>
      <c r="AP324" s="686">
        <v>6816.33</v>
      </c>
      <c r="AQ324" s="686">
        <v>6816.33</v>
      </c>
      <c r="AR324" s="686">
        <v>5257.96</v>
      </c>
      <c r="AS324" s="686">
        <v>6296.87</v>
      </c>
      <c r="AT324" s="686">
        <v>6296.87</v>
      </c>
      <c r="AU324" s="686">
        <v>6296.87</v>
      </c>
      <c r="AV324" s="686">
        <v>6296.87</v>
      </c>
      <c r="AW324" s="686">
        <v>6296.87</v>
      </c>
      <c r="AX324" s="686">
        <v>0</v>
      </c>
      <c r="AY324" s="686">
        <v>0</v>
      </c>
      <c r="AZ324" s="686">
        <v>0</v>
      </c>
      <c r="BA324" s="686">
        <v>0</v>
      </c>
    </row>
    <row r="325" spans="1:53" outlineLevel="2">
      <c r="A325" s="799" t="s">
        <v>1131</v>
      </c>
      <c r="B325" s="800" t="s">
        <v>1132</v>
      </c>
      <c r="C325" s="801" t="s">
        <v>1133</v>
      </c>
      <c r="D325" s="802"/>
      <c r="E325" s="803"/>
      <c r="F325" s="686">
        <v>153362.01999999999</v>
      </c>
      <c r="G325" s="686">
        <v>139890.83000000002</v>
      </c>
      <c r="H325" s="818">
        <v>13471.189999999973</v>
      </c>
      <c r="I325" s="804">
        <v>9.6297877423416334E-2</v>
      </c>
      <c r="K325" s="686">
        <v>1321610.07</v>
      </c>
      <c r="L325" s="686">
        <v>1207925.6599999999</v>
      </c>
      <c r="M325" s="818">
        <v>113684.41000000015</v>
      </c>
      <c r="N325" s="804">
        <v>9.411540276410732E-2</v>
      </c>
      <c r="Q325" s="686">
        <v>482096.4</v>
      </c>
      <c r="R325" s="686">
        <v>434456.74</v>
      </c>
      <c r="S325" s="818">
        <v>47639.660000000033</v>
      </c>
      <c r="T325" s="804">
        <v>0.10965340300624646</v>
      </c>
      <c r="V325" s="686">
        <v>1971495.5</v>
      </c>
      <c r="W325" s="686">
        <v>1791389.92</v>
      </c>
      <c r="X325" s="818">
        <v>180105.58000000007</v>
      </c>
      <c r="Y325" s="804">
        <v>0.10053957432115063</v>
      </c>
      <c r="AA325" s="687">
        <v>201968.32</v>
      </c>
      <c r="AB325" s="686"/>
      <c r="AC325" s="686">
        <v>142535.1</v>
      </c>
      <c r="AD325" s="686">
        <v>141595.72</v>
      </c>
      <c r="AE325" s="686">
        <v>118211.64</v>
      </c>
      <c r="AF325" s="686">
        <v>154111.23000000001</v>
      </c>
      <c r="AG325" s="686">
        <v>217015.23</v>
      </c>
      <c r="AH325" s="686">
        <v>150765.81</v>
      </c>
      <c r="AI325" s="686">
        <v>143800.1</v>
      </c>
      <c r="AJ325" s="686">
        <v>139890.83000000002</v>
      </c>
      <c r="AK325" s="686">
        <v>147297.31</v>
      </c>
      <c r="AL325" s="686">
        <v>175873.26</v>
      </c>
      <c r="AM325" s="686">
        <v>190920.2</v>
      </c>
      <c r="AN325" s="686">
        <v>135794.66</v>
      </c>
      <c r="AO325" s="686"/>
      <c r="AP325" s="686">
        <v>150070.16</v>
      </c>
      <c r="AQ325" s="686">
        <v>150319.38</v>
      </c>
      <c r="AR325" s="686">
        <v>157296.23000000001</v>
      </c>
      <c r="AS325" s="686">
        <v>148517.69</v>
      </c>
      <c r="AT325" s="686">
        <v>233310.21</v>
      </c>
      <c r="AU325" s="686">
        <v>159884.42000000001</v>
      </c>
      <c r="AV325" s="686">
        <v>168849.96</v>
      </c>
      <c r="AW325" s="686">
        <v>153362.01999999999</v>
      </c>
      <c r="AX325" s="686">
        <v>55160.6</v>
      </c>
      <c r="AY325" s="686">
        <v>0</v>
      </c>
      <c r="AZ325" s="686">
        <v>0</v>
      </c>
      <c r="BA325" s="686">
        <v>0</v>
      </c>
    </row>
    <row r="326" spans="1:53" outlineLevel="2">
      <c r="A326" s="799" t="s">
        <v>1134</v>
      </c>
      <c r="B326" s="800" t="s">
        <v>1135</v>
      </c>
      <c r="C326" s="801" t="s">
        <v>1136</v>
      </c>
      <c r="D326" s="802"/>
      <c r="E326" s="803"/>
      <c r="F326" s="686">
        <v>0</v>
      </c>
      <c r="G326" s="686">
        <v>0</v>
      </c>
      <c r="H326" s="818">
        <v>0</v>
      </c>
      <c r="I326" s="804">
        <v>0</v>
      </c>
      <c r="K326" s="686">
        <v>8530.64</v>
      </c>
      <c r="L326" s="686">
        <v>4285.01</v>
      </c>
      <c r="M326" s="818">
        <v>4245.6299999999992</v>
      </c>
      <c r="N326" s="804">
        <v>0.99080982308092602</v>
      </c>
      <c r="Q326" s="686">
        <v>-994.35</v>
      </c>
      <c r="R326" s="686">
        <v>1241.02</v>
      </c>
      <c r="S326" s="818">
        <v>-2235.37</v>
      </c>
      <c r="T326" s="804">
        <v>-1.8012360799987106</v>
      </c>
      <c r="V326" s="686">
        <v>7941.66</v>
      </c>
      <c r="W326" s="686">
        <v>-33944.559999999998</v>
      </c>
      <c r="X326" s="818">
        <v>41886.22</v>
      </c>
      <c r="Y326" s="804">
        <v>1.2339597272729417</v>
      </c>
      <c r="AA326" s="687">
        <v>-35934.770000000004</v>
      </c>
      <c r="AB326" s="686"/>
      <c r="AC326" s="686">
        <v>0</v>
      </c>
      <c r="AD326" s="686">
        <v>0</v>
      </c>
      <c r="AE326" s="686">
        <v>3043.9900000000002</v>
      </c>
      <c r="AF326" s="686">
        <v>0</v>
      </c>
      <c r="AG326" s="686">
        <v>0</v>
      </c>
      <c r="AH326" s="686">
        <v>1241.02</v>
      </c>
      <c r="AI326" s="686">
        <v>0</v>
      </c>
      <c r="AJ326" s="686">
        <v>0</v>
      </c>
      <c r="AK326" s="686">
        <v>4559.6500000000005</v>
      </c>
      <c r="AL326" s="686">
        <v>0</v>
      </c>
      <c r="AM326" s="686">
        <v>0</v>
      </c>
      <c r="AN326" s="686">
        <v>-5148.63</v>
      </c>
      <c r="AO326" s="686"/>
      <c r="AP326" s="686">
        <v>0</v>
      </c>
      <c r="AQ326" s="686">
        <v>0</v>
      </c>
      <c r="AR326" s="686">
        <v>9524.99</v>
      </c>
      <c r="AS326" s="686">
        <v>0</v>
      </c>
      <c r="AT326" s="686">
        <v>0</v>
      </c>
      <c r="AU326" s="686">
        <v>-994.35</v>
      </c>
      <c r="AV326" s="686">
        <v>0</v>
      </c>
      <c r="AW326" s="686">
        <v>0</v>
      </c>
      <c r="AX326" s="686">
        <v>0</v>
      </c>
      <c r="AY326" s="686">
        <v>0</v>
      </c>
      <c r="AZ326" s="686">
        <v>0</v>
      </c>
      <c r="BA326" s="686">
        <v>0</v>
      </c>
    </row>
    <row r="327" spans="1:53" outlineLevel="2">
      <c r="A327" s="799" t="s">
        <v>1137</v>
      </c>
      <c r="B327" s="800" t="s">
        <v>1138</v>
      </c>
      <c r="C327" s="801" t="s">
        <v>1139</v>
      </c>
      <c r="D327" s="802"/>
      <c r="E327" s="803"/>
      <c r="F327" s="686">
        <v>543.12</v>
      </c>
      <c r="G327" s="686">
        <v>2071</v>
      </c>
      <c r="H327" s="818">
        <v>-1527.88</v>
      </c>
      <c r="I327" s="804">
        <v>-0.73774987928536939</v>
      </c>
      <c r="K327" s="686">
        <v>4344.97</v>
      </c>
      <c r="L327" s="686">
        <v>16568.010000000002</v>
      </c>
      <c r="M327" s="818">
        <v>-12223.04</v>
      </c>
      <c r="N327" s="804">
        <v>-0.73774943399961734</v>
      </c>
      <c r="Q327" s="686">
        <v>1629.3600000000001</v>
      </c>
      <c r="R327" s="686">
        <v>6213</v>
      </c>
      <c r="S327" s="818">
        <v>-4583.6399999999994</v>
      </c>
      <c r="T327" s="804">
        <v>-0.73774987928536928</v>
      </c>
      <c r="V327" s="686">
        <v>12628.970000000001</v>
      </c>
      <c r="W327" s="686">
        <v>17215.490000000002</v>
      </c>
      <c r="X327" s="818">
        <v>-4586.5200000000004</v>
      </c>
      <c r="Y327" s="804">
        <v>-0.26641820825314877</v>
      </c>
      <c r="AA327" s="687">
        <v>161.87</v>
      </c>
      <c r="AB327" s="686"/>
      <c r="AC327" s="686">
        <v>5.09</v>
      </c>
      <c r="AD327" s="686">
        <v>5.09</v>
      </c>
      <c r="AE327" s="686">
        <v>6202.83</v>
      </c>
      <c r="AF327" s="686">
        <v>2071</v>
      </c>
      <c r="AG327" s="686">
        <v>2071</v>
      </c>
      <c r="AH327" s="686">
        <v>2071</v>
      </c>
      <c r="AI327" s="686">
        <v>2071</v>
      </c>
      <c r="AJ327" s="686">
        <v>2071</v>
      </c>
      <c r="AK327" s="686">
        <v>2071</v>
      </c>
      <c r="AL327" s="686">
        <v>2071</v>
      </c>
      <c r="AM327" s="686">
        <v>2071</v>
      </c>
      <c r="AN327" s="686">
        <v>2071</v>
      </c>
      <c r="AO327" s="686"/>
      <c r="AP327" s="686">
        <v>552.34</v>
      </c>
      <c r="AQ327" s="686">
        <v>552.34</v>
      </c>
      <c r="AR327" s="686">
        <v>524.69000000000005</v>
      </c>
      <c r="AS327" s="686">
        <v>543.12</v>
      </c>
      <c r="AT327" s="686">
        <v>543.12</v>
      </c>
      <c r="AU327" s="686">
        <v>543.12</v>
      </c>
      <c r="AV327" s="686">
        <v>543.12</v>
      </c>
      <c r="AW327" s="686">
        <v>543.12</v>
      </c>
      <c r="AX327" s="686">
        <v>0</v>
      </c>
      <c r="AY327" s="686">
        <v>0</v>
      </c>
      <c r="AZ327" s="686">
        <v>0</v>
      </c>
      <c r="BA327" s="686">
        <v>0</v>
      </c>
    </row>
    <row r="328" spans="1:53" outlineLevel="2">
      <c r="A328" s="799" t="s">
        <v>1141</v>
      </c>
      <c r="B328" s="800" t="s">
        <v>1142</v>
      </c>
      <c r="C328" s="801" t="s">
        <v>1143</v>
      </c>
      <c r="D328" s="802"/>
      <c r="E328" s="803"/>
      <c r="F328" s="686">
        <v>504.54</v>
      </c>
      <c r="G328" s="686">
        <v>322.83</v>
      </c>
      <c r="H328" s="818">
        <v>181.71000000000004</v>
      </c>
      <c r="I328" s="804">
        <v>0.5628659046557013</v>
      </c>
      <c r="K328" s="686">
        <v>4036.32</v>
      </c>
      <c r="L328" s="686">
        <v>2575.16</v>
      </c>
      <c r="M328" s="818">
        <v>1461.1600000000003</v>
      </c>
      <c r="N328" s="804">
        <v>0.56740552043368198</v>
      </c>
      <c r="Q328" s="686">
        <v>1513.6200000000001</v>
      </c>
      <c r="R328" s="686">
        <v>968.49</v>
      </c>
      <c r="S328" s="818">
        <v>545.13000000000011</v>
      </c>
      <c r="T328" s="804">
        <v>0.5628659046557013</v>
      </c>
      <c r="V328" s="686">
        <v>5327.64</v>
      </c>
      <c r="W328" s="686">
        <v>2882</v>
      </c>
      <c r="X328" s="818">
        <v>2445.6400000000003</v>
      </c>
      <c r="Y328" s="804">
        <v>0.84859125607217223</v>
      </c>
      <c r="AA328" s="687">
        <v>76.710000000000008</v>
      </c>
      <c r="AB328" s="686"/>
      <c r="AC328" s="686">
        <v>42.09</v>
      </c>
      <c r="AD328" s="686">
        <v>42.09</v>
      </c>
      <c r="AE328" s="686">
        <v>876.83</v>
      </c>
      <c r="AF328" s="686">
        <v>322.83</v>
      </c>
      <c r="AG328" s="686">
        <v>322.83</v>
      </c>
      <c r="AH328" s="686">
        <v>322.83</v>
      </c>
      <c r="AI328" s="686">
        <v>322.83</v>
      </c>
      <c r="AJ328" s="686">
        <v>322.83</v>
      </c>
      <c r="AK328" s="686">
        <v>322.83</v>
      </c>
      <c r="AL328" s="686">
        <v>322.83</v>
      </c>
      <c r="AM328" s="686">
        <v>322.83</v>
      </c>
      <c r="AN328" s="686">
        <v>322.83</v>
      </c>
      <c r="AO328" s="686"/>
      <c r="AP328" s="686">
        <v>534.79</v>
      </c>
      <c r="AQ328" s="686">
        <v>534.79</v>
      </c>
      <c r="AR328" s="686">
        <v>444.04</v>
      </c>
      <c r="AS328" s="686">
        <v>504.54</v>
      </c>
      <c r="AT328" s="686">
        <v>504.54</v>
      </c>
      <c r="AU328" s="686">
        <v>504.54</v>
      </c>
      <c r="AV328" s="686">
        <v>504.54</v>
      </c>
      <c r="AW328" s="686">
        <v>504.54</v>
      </c>
      <c r="AX328" s="686">
        <v>0</v>
      </c>
      <c r="AY328" s="686">
        <v>0</v>
      </c>
      <c r="AZ328" s="686">
        <v>0</v>
      </c>
      <c r="BA328" s="686">
        <v>0</v>
      </c>
    </row>
    <row r="329" spans="1:53" outlineLevel="2">
      <c r="A329" s="799" t="s">
        <v>1144</v>
      </c>
      <c r="B329" s="800" t="s">
        <v>1145</v>
      </c>
      <c r="C329" s="801" t="s">
        <v>1146</v>
      </c>
      <c r="D329" s="802"/>
      <c r="E329" s="803"/>
      <c r="F329" s="686">
        <v>-239901.05000000002</v>
      </c>
      <c r="G329" s="686">
        <v>-244691.92</v>
      </c>
      <c r="H329" s="818">
        <v>4790.8699999999953</v>
      </c>
      <c r="I329" s="804">
        <v>1.9579191662724274E-2</v>
      </c>
      <c r="K329" s="686">
        <v>-1919208.4</v>
      </c>
      <c r="L329" s="686">
        <v>-1838802.35</v>
      </c>
      <c r="M329" s="818">
        <v>-80406.049999999814</v>
      </c>
      <c r="N329" s="804">
        <v>-4.3727402240920463E-2</v>
      </c>
      <c r="Q329" s="686">
        <v>-719703.15</v>
      </c>
      <c r="R329" s="686">
        <v>-615342.76</v>
      </c>
      <c r="S329" s="818">
        <v>-104360.39000000001</v>
      </c>
      <c r="T329" s="804">
        <v>-0.16959716890144286</v>
      </c>
      <c r="V329" s="686">
        <v>-2897976.08</v>
      </c>
      <c r="W329" s="686">
        <v>-3097925.87</v>
      </c>
      <c r="X329" s="818">
        <v>199949.79000000004</v>
      </c>
      <c r="Y329" s="804">
        <v>6.454311639161335E-2</v>
      </c>
      <c r="AA329" s="687">
        <v>-314780.88</v>
      </c>
      <c r="AB329" s="686"/>
      <c r="AC329" s="686">
        <v>-223137.29</v>
      </c>
      <c r="AD329" s="686">
        <v>-223137.29</v>
      </c>
      <c r="AE329" s="686">
        <v>-287801.17</v>
      </c>
      <c r="AF329" s="686">
        <v>-244691.92</v>
      </c>
      <c r="AG329" s="686">
        <v>-244691.92</v>
      </c>
      <c r="AH329" s="686">
        <v>-125958.92</v>
      </c>
      <c r="AI329" s="686">
        <v>-244691.92</v>
      </c>
      <c r="AJ329" s="686">
        <v>-244691.92</v>
      </c>
      <c r="AK329" s="686">
        <v>-244691.92</v>
      </c>
      <c r="AL329" s="686">
        <v>-244691.92</v>
      </c>
      <c r="AM329" s="686">
        <v>-244691.92</v>
      </c>
      <c r="AN329" s="686">
        <v>-244691.92</v>
      </c>
      <c r="AO329" s="686"/>
      <c r="AP329" s="686">
        <v>-242648.51</v>
      </c>
      <c r="AQ329" s="686">
        <v>-242648.51</v>
      </c>
      <c r="AR329" s="686">
        <v>-234406.13</v>
      </c>
      <c r="AS329" s="686">
        <v>-239901.05000000002</v>
      </c>
      <c r="AT329" s="686">
        <v>-239901.05000000002</v>
      </c>
      <c r="AU329" s="686">
        <v>-239901.05000000002</v>
      </c>
      <c r="AV329" s="686">
        <v>-239901.05000000002</v>
      </c>
      <c r="AW329" s="686">
        <v>-239901.05000000002</v>
      </c>
      <c r="AX329" s="686">
        <v>0</v>
      </c>
      <c r="AY329" s="686">
        <v>0</v>
      </c>
      <c r="AZ329" s="686">
        <v>0</v>
      </c>
      <c r="BA329" s="686">
        <v>0</v>
      </c>
    </row>
    <row r="330" spans="1:53" outlineLevel="2">
      <c r="A330" s="799" t="s">
        <v>1147</v>
      </c>
      <c r="B330" s="800" t="s">
        <v>1148</v>
      </c>
      <c r="C330" s="801" t="s">
        <v>1149</v>
      </c>
      <c r="D330" s="802"/>
      <c r="E330" s="803"/>
      <c r="F330" s="686">
        <v>-83110.23</v>
      </c>
      <c r="G330" s="686">
        <v>-70915.8</v>
      </c>
      <c r="H330" s="818">
        <v>-12194.429999999993</v>
      </c>
      <c r="I330" s="804">
        <v>-0.17195646104253201</v>
      </c>
      <c r="K330" s="686">
        <v>-665951.85</v>
      </c>
      <c r="L330" s="686">
        <v>-637471.18000000005</v>
      </c>
      <c r="M330" s="818">
        <v>-28480.669999999925</v>
      </c>
      <c r="N330" s="804">
        <v>-4.4677580561367378E-2</v>
      </c>
      <c r="Q330" s="686">
        <v>-242041.52000000002</v>
      </c>
      <c r="R330" s="686">
        <v>-208726.85</v>
      </c>
      <c r="S330" s="818">
        <v>-33314.670000000013</v>
      </c>
      <c r="T330" s="804">
        <v>-0.1596089338769785</v>
      </c>
      <c r="V330" s="686">
        <v>-1008159.6499999999</v>
      </c>
      <c r="W330" s="686">
        <v>-976871.19000000006</v>
      </c>
      <c r="X330" s="818">
        <v>-31288.459999999846</v>
      </c>
      <c r="Y330" s="804">
        <v>-3.2029258637466668E-2</v>
      </c>
      <c r="AA330" s="687">
        <v>-101932.65000000001</v>
      </c>
      <c r="AB330" s="686"/>
      <c r="AC330" s="686">
        <v>-66471.81</v>
      </c>
      <c r="AD330" s="686">
        <v>-81762.95</v>
      </c>
      <c r="AE330" s="686">
        <v>-75202</v>
      </c>
      <c r="AF330" s="686">
        <v>-75647.3</v>
      </c>
      <c r="AG330" s="686">
        <v>-129660.27</v>
      </c>
      <c r="AH330" s="686">
        <v>-70898.37</v>
      </c>
      <c r="AI330" s="686">
        <v>-66912.680000000008</v>
      </c>
      <c r="AJ330" s="686">
        <v>-70915.8</v>
      </c>
      <c r="AK330" s="686">
        <v>-70961.78</v>
      </c>
      <c r="AL330" s="686">
        <v>-71706.430000000008</v>
      </c>
      <c r="AM330" s="686">
        <v>-122254.07</v>
      </c>
      <c r="AN330" s="686">
        <v>-77285.52</v>
      </c>
      <c r="AO330" s="686"/>
      <c r="AP330" s="686">
        <v>-54143.380000000005</v>
      </c>
      <c r="AQ330" s="686">
        <v>-92140.19</v>
      </c>
      <c r="AR330" s="686">
        <v>-67752.710000000006</v>
      </c>
      <c r="AS330" s="686">
        <v>-81308.19</v>
      </c>
      <c r="AT330" s="686">
        <v>-128565.86</v>
      </c>
      <c r="AU330" s="686">
        <v>-85486</v>
      </c>
      <c r="AV330" s="686">
        <v>-73445.290000000008</v>
      </c>
      <c r="AW330" s="686">
        <v>-83110.23</v>
      </c>
      <c r="AX330" s="686">
        <v>-38799.58</v>
      </c>
      <c r="AY330" s="686">
        <v>0</v>
      </c>
      <c r="AZ330" s="686">
        <v>0</v>
      </c>
      <c r="BA330" s="686">
        <v>0</v>
      </c>
    </row>
    <row r="331" spans="1:53" outlineLevel="2">
      <c r="A331" s="799" t="s">
        <v>1150</v>
      </c>
      <c r="B331" s="800" t="s">
        <v>1151</v>
      </c>
      <c r="C331" s="801" t="s">
        <v>1152</v>
      </c>
      <c r="D331" s="802"/>
      <c r="E331" s="803"/>
      <c r="F331" s="686">
        <v>-250506.09</v>
      </c>
      <c r="G331" s="686">
        <v>-188822.05000000002</v>
      </c>
      <c r="H331" s="818">
        <v>-61684.039999999979</v>
      </c>
      <c r="I331" s="804">
        <v>-0.32667816073387601</v>
      </c>
      <c r="K331" s="686">
        <v>-1927899.53</v>
      </c>
      <c r="L331" s="686">
        <v>-1735481.63</v>
      </c>
      <c r="M331" s="818">
        <v>-192417.90000000014</v>
      </c>
      <c r="N331" s="804">
        <v>-0.11087291082418438</v>
      </c>
      <c r="Q331" s="686">
        <v>-727047.6</v>
      </c>
      <c r="R331" s="686">
        <v>-557713.26</v>
      </c>
      <c r="S331" s="818">
        <v>-169334.33999999997</v>
      </c>
      <c r="T331" s="804">
        <v>-0.30362258196981001</v>
      </c>
      <c r="V331" s="686">
        <v>-2831324.43</v>
      </c>
      <c r="W331" s="686">
        <v>-2672338.59</v>
      </c>
      <c r="X331" s="818">
        <v>-158985.84000000032</v>
      </c>
      <c r="Y331" s="804">
        <v>-5.9493149780844322E-2</v>
      </c>
      <c r="AA331" s="687">
        <v>-283807.92</v>
      </c>
      <c r="AB331" s="686"/>
      <c r="AC331" s="686">
        <v>-186566.26</v>
      </c>
      <c r="AD331" s="686">
        <v>-229667.16</v>
      </c>
      <c r="AE331" s="686">
        <v>-212026.11000000002</v>
      </c>
      <c r="AF331" s="686">
        <v>-202672.86000000002</v>
      </c>
      <c r="AG331" s="686">
        <v>-346835.98</v>
      </c>
      <c r="AH331" s="686">
        <v>-190837.44</v>
      </c>
      <c r="AI331" s="686">
        <v>-178053.77</v>
      </c>
      <c r="AJ331" s="686">
        <v>-188822.05000000002</v>
      </c>
      <c r="AK331" s="686">
        <v>-189747.73</v>
      </c>
      <c r="AL331" s="686">
        <v>-190682.75</v>
      </c>
      <c r="AM331" s="686">
        <v>-321436.92</v>
      </c>
      <c r="AN331" s="686">
        <v>-201557.5</v>
      </c>
      <c r="AO331" s="686"/>
      <c r="AP331" s="686">
        <v>-143885.85</v>
      </c>
      <c r="AQ331" s="686">
        <v>-243970.15</v>
      </c>
      <c r="AR331" s="686">
        <v>-179784.15</v>
      </c>
      <c r="AS331" s="686">
        <v>-245762.66</v>
      </c>
      <c r="AT331" s="686">
        <v>-387449.12</v>
      </c>
      <c r="AU331" s="686">
        <v>-255014.14</v>
      </c>
      <c r="AV331" s="686">
        <v>-221527.37</v>
      </c>
      <c r="AW331" s="686">
        <v>-250506.09</v>
      </c>
      <c r="AX331" s="686">
        <v>-118471.98</v>
      </c>
      <c r="AY331" s="686">
        <v>0</v>
      </c>
      <c r="AZ331" s="686">
        <v>0</v>
      </c>
      <c r="BA331" s="686">
        <v>0</v>
      </c>
    </row>
    <row r="332" spans="1:53" outlineLevel="2">
      <c r="A332" s="799" t="s">
        <v>1153</v>
      </c>
      <c r="B332" s="800" t="s">
        <v>1154</v>
      </c>
      <c r="C332" s="801" t="s">
        <v>1155</v>
      </c>
      <c r="D332" s="802"/>
      <c r="E332" s="803"/>
      <c r="F332" s="686">
        <v>-68985.759999999995</v>
      </c>
      <c r="G332" s="686">
        <v>-61894.37</v>
      </c>
      <c r="H332" s="818">
        <v>-7091.3899999999921</v>
      </c>
      <c r="I332" s="804">
        <v>-0.11457245626702384</v>
      </c>
      <c r="K332" s="686">
        <v>-540226.93000000005</v>
      </c>
      <c r="L332" s="686">
        <v>-516725.85000000003</v>
      </c>
      <c r="M332" s="818">
        <v>-23501.080000000016</v>
      </c>
      <c r="N332" s="804">
        <v>-4.548075154358934E-2</v>
      </c>
      <c r="Q332" s="686">
        <v>-204235.88</v>
      </c>
      <c r="R332" s="686">
        <v>-166218.71</v>
      </c>
      <c r="S332" s="818">
        <v>-38017.170000000013</v>
      </c>
      <c r="T332" s="804">
        <v>-0.22871775385574833</v>
      </c>
      <c r="V332" s="686">
        <v>-844055.52</v>
      </c>
      <c r="W332" s="686">
        <v>-789006.58000000007</v>
      </c>
      <c r="X332" s="818">
        <v>-55048.939999999944</v>
      </c>
      <c r="Y332" s="804">
        <v>-6.9769937786830549E-2</v>
      </c>
      <c r="AA332" s="687">
        <v>-90726.12</v>
      </c>
      <c r="AB332" s="686"/>
      <c r="AC332" s="686">
        <v>-49211.340000000004</v>
      </c>
      <c r="AD332" s="686">
        <v>-68125.97</v>
      </c>
      <c r="AE332" s="686">
        <v>-64469.32</v>
      </c>
      <c r="AF332" s="686">
        <v>-62353.520000000004</v>
      </c>
      <c r="AG332" s="686">
        <v>-106346.99</v>
      </c>
      <c r="AH332" s="686">
        <v>-47433.87</v>
      </c>
      <c r="AI332" s="686">
        <v>-56890.47</v>
      </c>
      <c r="AJ332" s="686">
        <v>-61894.37</v>
      </c>
      <c r="AK332" s="686">
        <v>-72835.850000000006</v>
      </c>
      <c r="AL332" s="686">
        <v>-75495.02</v>
      </c>
      <c r="AM332" s="686">
        <v>-98956.69</v>
      </c>
      <c r="AN332" s="686">
        <v>-56541.03</v>
      </c>
      <c r="AO332" s="686"/>
      <c r="AP332" s="686">
        <v>-49567.28</v>
      </c>
      <c r="AQ332" s="686">
        <v>-68153.36</v>
      </c>
      <c r="AR332" s="686">
        <v>-61149.18</v>
      </c>
      <c r="AS332" s="686">
        <v>-59842.93</v>
      </c>
      <c r="AT332" s="686">
        <v>-97278.3</v>
      </c>
      <c r="AU332" s="686">
        <v>-62152.880000000005</v>
      </c>
      <c r="AV332" s="686">
        <v>-73097.240000000005</v>
      </c>
      <c r="AW332" s="686">
        <v>-68985.759999999995</v>
      </c>
      <c r="AX332" s="686">
        <v>-31869.510000000002</v>
      </c>
      <c r="AY332" s="686">
        <v>0</v>
      </c>
      <c r="AZ332" s="686">
        <v>0</v>
      </c>
      <c r="BA332" s="686">
        <v>0</v>
      </c>
    </row>
    <row r="333" spans="1:53" outlineLevel="2">
      <c r="A333" s="799" t="s">
        <v>1156</v>
      </c>
      <c r="B333" s="800" t="s">
        <v>1157</v>
      </c>
      <c r="C333" s="801" t="s">
        <v>1158</v>
      </c>
      <c r="D333" s="802"/>
      <c r="E333" s="803"/>
      <c r="F333" s="686">
        <v>-2672.77</v>
      </c>
      <c r="G333" s="686">
        <v>-8855.14</v>
      </c>
      <c r="H333" s="818">
        <v>6182.369999999999</v>
      </c>
      <c r="I333" s="804">
        <v>0.69816739204574962</v>
      </c>
      <c r="K333" s="686">
        <v>-24881.34</v>
      </c>
      <c r="L333" s="686">
        <v>-61349.16</v>
      </c>
      <c r="M333" s="818">
        <v>36467.820000000007</v>
      </c>
      <c r="N333" s="804">
        <v>0.59443063279106034</v>
      </c>
      <c r="Q333" s="686">
        <v>-7759.06</v>
      </c>
      <c r="R333" s="686">
        <v>-26005.97</v>
      </c>
      <c r="S333" s="818">
        <v>18246.91</v>
      </c>
      <c r="T333" s="804">
        <v>0.70164312271374607</v>
      </c>
      <c r="V333" s="686">
        <v>-70096.47</v>
      </c>
      <c r="W333" s="686">
        <v>-109059.14000000001</v>
      </c>
      <c r="X333" s="818">
        <v>38962.670000000013</v>
      </c>
      <c r="Y333" s="804">
        <v>0.35726184893810831</v>
      </c>
      <c r="AA333" s="687">
        <v>-14186.82</v>
      </c>
      <c r="AB333" s="686"/>
      <c r="AC333" s="686">
        <v>-3128.4700000000003</v>
      </c>
      <c r="AD333" s="686">
        <v>-4013.04</v>
      </c>
      <c r="AE333" s="686">
        <v>-3550.91</v>
      </c>
      <c r="AF333" s="686">
        <v>-9148</v>
      </c>
      <c r="AG333" s="686">
        <v>-15502.77</v>
      </c>
      <c r="AH333" s="686">
        <v>-8855.15</v>
      </c>
      <c r="AI333" s="686">
        <v>-8295.68</v>
      </c>
      <c r="AJ333" s="686">
        <v>-8855.14</v>
      </c>
      <c r="AK333" s="686">
        <v>-9201.61</v>
      </c>
      <c r="AL333" s="686">
        <v>-10338.27</v>
      </c>
      <c r="AM333" s="686">
        <v>-16178.380000000001</v>
      </c>
      <c r="AN333" s="686">
        <v>-9496.8700000000008</v>
      </c>
      <c r="AO333" s="686"/>
      <c r="AP333" s="686">
        <v>-2407.94</v>
      </c>
      <c r="AQ333" s="686">
        <v>-4781.3500000000004</v>
      </c>
      <c r="AR333" s="686">
        <v>-3019.58</v>
      </c>
      <c r="AS333" s="686">
        <v>-2658.78</v>
      </c>
      <c r="AT333" s="686">
        <v>-4254.63</v>
      </c>
      <c r="AU333" s="686">
        <v>-2722.62</v>
      </c>
      <c r="AV333" s="686">
        <v>-2363.67</v>
      </c>
      <c r="AW333" s="686">
        <v>-2672.77</v>
      </c>
      <c r="AX333" s="686">
        <v>-1164.58</v>
      </c>
      <c r="AY333" s="686">
        <v>0</v>
      </c>
      <c r="AZ333" s="686">
        <v>0</v>
      </c>
      <c r="BA333" s="686">
        <v>0</v>
      </c>
    </row>
    <row r="334" spans="1:53" outlineLevel="2">
      <c r="A334" s="799" t="s">
        <v>1159</v>
      </c>
      <c r="B334" s="800" t="s">
        <v>1160</v>
      </c>
      <c r="C334" s="801" t="s">
        <v>1161</v>
      </c>
      <c r="D334" s="802"/>
      <c r="E334" s="803"/>
      <c r="F334" s="686">
        <v>-38864.86</v>
      </c>
      <c r="G334" s="686">
        <v>-23718.37</v>
      </c>
      <c r="H334" s="818">
        <v>-15146.490000000002</v>
      </c>
      <c r="I334" s="804">
        <v>-0.63859742469655389</v>
      </c>
      <c r="K334" s="686">
        <v>-338916.26</v>
      </c>
      <c r="L334" s="686">
        <v>-301709.75</v>
      </c>
      <c r="M334" s="818">
        <v>-37206.510000000009</v>
      </c>
      <c r="N334" s="804">
        <v>-0.12331888512055049</v>
      </c>
      <c r="Q334" s="686">
        <v>-121452.55</v>
      </c>
      <c r="R334" s="686">
        <v>-92980.790000000008</v>
      </c>
      <c r="S334" s="818">
        <v>-28471.759999999995</v>
      </c>
      <c r="T334" s="804">
        <v>-0.30621120771290494</v>
      </c>
      <c r="V334" s="686">
        <v>-500539.87</v>
      </c>
      <c r="W334" s="686">
        <v>-472287.82</v>
      </c>
      <c r="X334" s="818">
        <v>-28252.049999999988</v>
      </c>
      <c r="Y334" s="804">
        <v>-5.9819560877093947E-2</v>
      </c>
      <c r="AA334" s="687">
        <v>-56383.130000000005</v>
      </c>
      <c r="AB334" s="686"/>
      <c r="AC334" s="686">
        <v>-29093.66</v>
      </c>
      <c r="AD334" s="686">
        <v>-39706.85</v>
      </c>
      <c r="AE334" s="686">
        <v>-39379.39</v>
      </c>
      <c r="AF334" s="686">
        <v>-37544.340000000004</v>
      </c>
      <c r="AG334" s="686">
        <v>-63004.72</v>
      </c>
      <c r="AH334" s="686">
        <v>-42889.82</v>
      </c>
      <c r="AI334" s="686">
        <v>-26372.600000000002</v>
      </c>
      <c r="AJ334" s="686">
        <v>-23718.37</v>
      </c>
      <c r="AK334" s="686">
        <v>-37001.58</v>
      </c>
      <c r="AL334" s="686">
        <v>-44120.639999999999</v>
      </c>
      <c r="AM334" s="686">
        <v>-50030.47</v>
      </c>
      <c r="AN334" s="686">
        <v>-30470.920000000002</v>
      </c>
      <c r="AO334" s="686"/>
      <c r="AP334" s="686">
        <v>-26821.13</v>
      </c>
      <c r="AQ334" s="686">
        <v>-38776.53</v>
      </c>
      <c r="AR334" s="686">
        <v>-38364.590000000004</v>
      </c>
      <c r="AS334" s="686">
        <v>-47908.36</v>
      </c>
      <c r="AT334" s="686">
        <v>-65593.100000000006</v>
      </c>
      <c r="AU334" s="686">
        <v>-40810.43</v>
      </c>
      <c r="AV334" s="686">
        <v>-41777.26</v>
      </c>
      <c r="AW334" s="686">
        <v>-38864.86</v>
      </c>
      <c r="AX334" s="686">
        <v>0</v>
      </c>
      <c r="AY334" s="686">
        <v>0</v>
      </c>
      <c r="AZ334" s="686">
        <v>0</v>
      </c>
      <c r="BA334" s="686">
        <v>0</v>
      </c>
    </row>
    <row r="335" spans="1:53" outlineLevel="2">
      <c r="A335" s="799" t="s">
        <v>1162</v>
      </c>
      <c r="B335" s="800" t="s">
        <v>1163</v>
      </c>
      <c r="C335" s="801" t="s">
        <v>1164</v>
      </c>
      <c r="D335" s="802"/>
      <c r="E335" s="803"/>
      <c r="F335" s="686">
        <v>-32796.36</v>
      </c>
      <c r="G335" s="686">
        <v>-92923.49</v>
      </c>
      <c r="H335" s="818">
        <v>60127.130000000005</v>
      </c>
      <c r="I335" s="804">
        <v>0.64706060867924786</v>
      </c>
      <c r="K335" s="686">
        <v>-94847.94</v>
      </c>
      <c r="L335" s="686">
        <v>-139606.5</v>
      </c>
      <c r="M335" s="818">
        <v>44758.559999999998</v>
      </c>
      <c r="N335" s="804">
        <v>0.32060512941732655</v>
      </c>
      <c r="Q335" s="686">
        <v>-154585.24</v>
      </c>
      <c r="R335" s="686">
        <v>-121803.06</v>
      </c>
      <c r="S335" s="818">
        <v>-32782.179999999993</v>
      </c>
      <c r="T335" s="804">
        <v>-0.26914085738075871</v>
      </c>
      <c r="V335" s="686">
        <v>-22528.660000000003</v>
      </c>
      <c r="W335" s="686">
        <v>-15048.470000000001</v>
      </c>
      <c r="X335" s="818">
        <v>-7480.1900000000023</v>
      </c>
      <c r="Y335" s="804">
        <v>-0.49707312437742851</v>
      </c>
      <c r="AA335" s="687">
        <v>183619.72</v>
      </c>
      <c r="AB335" s="686"/>
      <c r="AC335" s="686">
        <v>-108554.05</v>
      </c>
      <c r="AD335" s="686">
        <v>-36958.36</v>
      </c>
      <c r="AE335" s="686">
        <v>-12212.48</v>
      </c>
      <c r="AF335" s="686">
        <v>-15127.91</v>
      </c>
      <c r="AG335" s="686">
        <v>155049.36000000002</v>
      </c>
      <c r="AH335" s="686">
        <v>-9730.84</v>
      </c>
      <c r="AI335" s="686">
        <v>-19148.73</v>
      </c>
      <c r="AJ335" s="686">
        <v>-92923.49</v>
      </c>
      <c r="AK335" s="686">
        <v>-9490.26</v>
      </c>
      <c r="AL335" s="686">
        <v>4363.57</v>
      </c>
      <c r="AM335" s="686">
        <v>121166.18000000001</v>
      </c>
      <c r="AN335" s="686">
        <v>-43720.21</v>
      </c>
      <c r="AO335" s="686"/>
      <c r="AP335" s="686">
        <v>-37274.69</v>
      </c>
      <c r="AQ335" s="686">
        <v>-58648.08</v>
      </c>
      <c r="AR335" s="686">
        <v>44612.78</v>
      </c>
      <c r="AS335" s="686">
        <v>-90584.55</v>
      </c>
      <c r="AT335" s="686">
        <v>201631.84</v>
      </c>
      <c r="AU335" s="686">
        <v>-68189.850000000006</v>
      </c>
      <c r="AV335" s="686">
        <v>-53599.03</v>
      </c>
      <c r="AW335" s="686">
        <v>-32796.36</v>
      </c>
      <c r="AX335" s="686">
        <v>214265.93</v>
      </c>
      <c r="AY335" s="686">
        <v>0</v>
      </c>
      <c r="AZ335" s="686">
        <v>0</v>
      </c>
      <c r="BA335" s="686">
        <v>0</v>
      </c>
    </row>
    <row r="336" spans="1:53" outlineLevel="2">
      <c r="A336" s="799" t="s">
        <v>1165</v>
      </c>
      <c r="B336" s="800" t="s">
        <v>1166</v>
      </c>
      <c r="C336" s="801" t="s">
        <v>1167</v>
      </c>
      <c r="D336" s="802"/>
      <c r="E336" s="803"/>
      <c r="F336" s="686">
        <v>0</v>
      </c>
      <c r="G336" s="686">
        <v>18051.68</v>
      </c>
      <c r="H336" s="818">
        <v>-18051.68</v>
      </c>
      <c r="I336" s="804" t="s">
        <v>3376</v>
      </c>
      <c r="K336" s="686">
        <v>0</v>
      </c>
      <c r="L336" s="686">
        <v>144413.44</v>
      </c>
      <c r="M336" s="818">
        <v>-144413.44</v>
      </c>
      <c r="N336" s="804" t="s">
        <v>3376</v>
      </c>
      <c r="Q336" s="686">
        <v>0</v>
      </c>
      <c r="R336" s="686">
        <v>54155.040000000001</v>
      </c>
      <c r="S336" s="818">
        <v>-54155.040000000001</v>
      </c>
      <c r="T336" s="804" t="s">
        <v>3376</v>
      </c>
      <c r="V336" s="686">
        <v>72205.31</v>
      </c>
      <c r="W336" s="686">
        <v>216620.16</v>
      </c>
      <c r="X336" s="818">
        <v>-144414.85</v>
      </c>
      <c r="Y336" s="804">
        <v>-0.66667317575612539</v>
      </c>
      <c r="AA336" s="687">
        <v>18051.68</v>
      </c>
      <c r="AB336" s="686"/>
      <c r="AC336" s="686">
        <v>18051.68</v>
      </c>
      <c r="AD336" s="686">
        <v>18051.68</v>
      </c>
      <c r="AE336" s="686">
        <v>18051.68</v>
      </c>
      <c r="AF336" s="686">
        <v>18051.68</v>
      </c>
      <c r="AG336" s="686">
        <v>18051.68</v>
      </c>
      <c r="AH336" s="686">
        <v>18051.68</v>
      </c>
      <c r="AI336" s="686">
        <v>18051.68</v>
      </c>
      <c r="AJ336" s="686">
        <v>18051.68</v>
      </c>
      <c r="AK336" s="686">
        <v>18051.68</v>
      </c>
      <c r="AL336" s="686">
        <v>18051.68</v>
      </c>
      <c r="AM336" s="686">
        <v>18051.68</v>
      </c>
      <c r="AN336" s="686">
        <v>18050.27</v>
      </c>
      <c r="AO336" s="686"/>
      <c r="AP336" s="686">
        <v>0</v>
      </c>
      <c r="AQ336" s="686">
        <v>0</v>
      </c>
      <c r="AR336" s="686">
        <v>0</v>
      </c>
      <c r="AS336" s="686">
        <v>0</v>
      </c>
      <c r="AT336" s="686">
        <v>0</v>
      </c>
      <c r="AU336" s="686">
        <v>0</v>
      </c>
      <c r="AV336" s="686">
        <v>0</v>
      </c>
      <c r="AW336" s="686">
        <v>0</v>
      </c>
      <c r="AX336" s="686">
        <v>0</v>
      </c>
      <c r="AY336" s="686">
        <v>0</v>
      </c>
      <c r="AZ336" s="686">
        <v>0</v>
      </c>
      <c r="BA336" s="686">
        <v>0</v>
      </c>
    </row>
    <row r="337" spans="1:53" outlineLevel="2">
      <c r="A337" s="799" t="s">
        <v>1168</v>
      </c>
      <c r="B337" s="800" t="s">
        <v>1169</v>
      </c>
      <c r="C337" s="801" t="s">
        <v>1170</v>
      </c>
      <c r="D337" s="802"/>
      <c r="E337" s="803"/>
      <c r="F337" s="686">
        <v>-209403.13</v>
      </c>
      <c r="G337" s="686">
        <v>-341967.38</v>
      </c>
      <c r="H337" s="818">
        <v>132564.25</v>
      </c>
      <c r="I337" s="804">
        <v>0.38765174035020533</v>
      </c>
      <c r="K337" s="686">
        <v>-1675225.03</v>
      </c>
      <c r="L337" s="686">
        <v>-2735739.0300000003</v>
      </c>
      <c r="M337" s="818">
        <v>1060514.0000000002</v>
      </c>
      <c r="N337" s="804">
        <v>0.3876517417671963</v>
      </c>
      <c r="Q337" s="686">
        <v>-628209.39</v>
      </c>
      <c r="R337" s="686">
        <v>-1025902.14</v>
      </c>
      <c r="S337" s="818">
        <v>397692.75</v>
      </c>
      <c r="T337" s="804">
        <v>0.38765174035020533</v>
      </c>
      <c r="V337" s="686">
        <v>-2912758.29</v>
      </c>
      <c r="W337" s="686">
        <v>-4002167.87</v>
      </c>
      <c r="X337" s="818">
        <v>1089409.58</v>
      </c>
      <c r="Y337" s="804">
        <v>0.27220486880776446</v>
      </c>
      <c r="AA337" s="687">
        <v>-316607.21000000002</v>
      </c>
      <c r="AB337" s="686"/>
      <c r="AC337" s="686">
        <v>-304051.51</v>
      </c>
      <c r="AD337" s="686">
        <v>-304051.51</v>
      </c>
      <c r="AE337" s="686">
        <v>-417799.11</v>
      </c>
      <c r="AF337" s="686">
        <v>-341967.38</v>
      </c>
      <c r="AG337" s="686">
        <v>-341967.38</v>
      </c>
      <c r="AH337" s="686">
        <v>-341967.38</v>
      </c>
      <c r="AI337" s="686">
        <v>-341967.38</v>
      </c>
      <c r="AJ337" s="686">
        <v>-341967.38</v>
      </c>
      <c r="AK337" s="686">
        <v>-341967.38</v>
      </c>
      <c r="AL337" s="686">
        <v>-341967.38</v>
      </c>
      <c r="AM337" s="686">
        <v>1475791</v>
      </c>
      <c r="AN337" s="686">
        <v>-2029389.5</v>
      </c>
      <c r="AO337" s="686"/>
      <c r="AP337" s="686">
        <v>-213326</v>
      </c>
      <c r="AQ337" s="686">
        <v>-213326</v>
      </c>
      <c r="AR337" s="686">
        <v>-201557.38</v>
      </c>
      <c r="AS337" s="686">
        <v>-209403.13</v>
      </c>
      <c r="AT337" s="686">
        <v>-209403.13</v>
      </c>
      <c r="AU337" s="686">
        <v>-209403.13</v>
      </c>
      <c r="AV337" s="686">
        <v>-209403.13</v>
      </c>
      <c r="AW337" s="686">
        <v>-209403.13</v>
      </c>
      <c r="AX337" s="686">
        <v>0</v>
      </c>
      <c r="AY337" s="686">
        <v>0</v>
      </c>
      <c r="AZ337" s="686">
        <v>0</v>
      </c>
      <c r="BA337" s="686">
        <v>0</v>
      </c>
    </row>
    <row r="338" spans="1:53" outlineLevel="2">
      <c r="A338" s="799" t="s">
        <v>3457</v>
      </c>
      <c r="B338" s="800" t="s">
        <v>3458</v>
      </c>
      <c r="C338" s="801" t="s">
        <v>3456</v>
      </c>
      <c r="D338" s="802"/>
      <c r="E338" s="803"/>
      <c r="F338" s="686">
        <v>0</v>
      </c>
      <c r="G338" s="686">
        <v>0</v>
      </c>
      <c r="H338" s="818">
        <v>0</v>
      </c>
      <c r="I338" s="804">
        <v>0</v>
      </c>
      <c r="K338" s="686">
        <v>476</v>
      </c>
      <c r="L338" s="686">
        <v>0</v>
      </c>
      <c r="M338" s="818">
        <v>476</v>
      </c>
      <c r="N338" s="804" t="s">
        <v>3376</v>
      </c>
      <c r="Q338" s="686">
        <v>0</v>
      </c>
      <c r="R338" s="686">
        <v>0</v>
      </c>
      <c r="S338" s="818">
        <v>0</v>
      </c>
      <c r="T338" s="804">
        <v>0</v>
      </c>
      <c r="V338" s="686">
        <v>1689276</v>
      </c>
      <c r="W338" s="686">
        <v>0</v>
      </c>
      <c r="X338" s="818">
        <v>1689276</v>
      </c>
      <c r="Y338" s="804" t="s">
        <v>3376</v>
      </c>
      <c r="AA338" s="687">
        <v>0</v>
      </c>
      <c r="AB338" s="686"/>
      <c r="AC338" s="686">
        <v>0</v>
      </c>
      <c r="AD338" s="686">
        <v>0</v>
      </c>
      <c r="AE338" s="686">
        <v>0</v>
      </c>
      <c r="AF338" s="686">
        <v>0</v>
      </c>
      <c r="AG338" s="686">
        <v>0</v>
      </c>
      <c r="AH338" s="686">
        <v>0</v>
      </c>
      <c r="AI338" s="686">
        <v>0</v>
      </c>
      <c r="AJ338" s="686">
        <v>0</v>
      </c>
      <c r="AK338" s="686">
        <v>0</v>
      </c>
      <c r="AL338" s="686">
        <v>0</v>
      </c>
      <c r="AM338" s="686">
        <v>0</v>
      </c>
      <c r="AN338" s="686">
        <v>1688800</v>
      </c>
      <c r="AO338" s="686"/>
      <c r="AP338" s="686">
        <v>476</v>
      </c>
      <c r="AQ338" s="686">
        <v>0</v>
      </c>
      <c r="AR338" s="686">
        <v>0</v>
      </c>
      <c r="AS338" s="686">
        <v>0</v>
      </c>
      <c r="AT338" s="686">
        <v>0</v>
      </c>
      <c r="AU338" s="686">
        <v>0</v>
      </c>
      <c r="AV338" s="686">
        <v>0</v>
      </c>
      <c r="AW338" s="686">
        <v>0</v>
      </c>
      <c r="AX338" s="686">
        <v>0</v>
      </c>
      <c r="AY338" s="686">
        <v>0</v>
      </c>
      <c r="AZ338" s="686">
        <v>0</v>
      </c>
      <c r="BA338" s="686">
        <v>0</v>
      </c>
    </row>
    <row r="339" spans="1:53" outlineLevel="2">
      <c r="A339" s="799" t="s">
        <v>1171</v>
      </c>
      <c r="B339" s="800" t="s">
        <v>1172</v>
      </c>
      <c r="C339" s="801" t="s">
        <v>1173</v>
      </c>
      <c r="D339" s="802"/>
      <c r="E339" s="803"/>
      <c r="F339" s="686">
        <v>29310.82</v>
      </c>
      <c r="G339" s="686">
        <v>13314.82</v>
      </c>
      <c r="H339" s="818">
        <v>15996</v>
      </c>
      <c r="I339" s="804">
        <v>1.2013680996063034</v>
      </c>
      <c r="K339" s="686">
        <v>109603.55</v>
      </c>
      <c r="L339" s="686">
        <v>106530.67</v>
      </c>
      <c r="M339" s="818">
        <v>3072.8800000000047</v>
      </c>
      <c r="N339" s="804">
        <v>2.8845026507389886E-2</v>
      </c>
      <c r="Q339" s="686">
        <v>42758.8</v>
      </c>
      <c r="R339" s="686">
        <v>39927.040000000001</v>
      </c>
      <c r="S339" s="818">
        <v>2831.760000000002</v>
      </c>
      <c r="T339" s="804">
        <v>7.0923364216330637E-2</v>
      </c>
      <c r="V339" s="686">
        <v>165402.29</v>
      </c>
      <c r="W339" s="686">
        <v>153387.16999999998</v>
      </c>
      <c r="X339" s="818">
        <v>12015.120000000024</v>
      </c>
      <c r="Y339" s="804">
        <v>7.8331975223221245E-2</v>
      </c>
      <c r="AA339" s="687">
        <v>11698.64</v>
      </c>
      <c r="AB339" s="686"/>
      <c r="AC339" s="686">
        <v>13291.1</v>
      </c>
      <c r="AD339" s="686">
        <v>13327.01</v>
      </c>
      <c r="AE339" s="686">
        <v>13322.380000000001</v>
      </c>
      <c r="AF339" s="686">
        <v>13324.41</v>
      </c>
      <c r="AG339" s="686">
        <v>13338.73</v>
      </c>
      <c r="AH339" s="686">
        <v>13301.300000000001</v>
      </c>
      <c r="AI339" s="686">
        <v>13310.92</v>
      </c>
      <c r="AJ339" s="686">
        <v>13314.82</v>
      </c>
      <c r="AK339" s="686">
        <v>15739.91</v>
      </c>
      <c r="AL339" s="686">
        <v>13347.89</v>
      </c>
      <c r="AM339" s="686">
        <v>13352.89</v>
      </c>
      <c r="AN339" s="686">
        <v>13358.050000000001</v>
      </c>
      <c r="AO339" s="686"/>
      <c r="AP339" s="686">
        <v>13361.52</v>
      </c>
      <c r="AQ339" s="686">
        <v>13366.18</v>
      </c>
      <c r="AR339" s="686">
        <v>13370.02</v>
      </c>
      <c r="AS339" s="686">
        <v>13373.19</v>
      </c>
      <c r="AT339" s="686">
        <v>13373.84</v>
      </c>
      <c r="AU339" s="686">
        <v>13447.98</v>
      </c>
      <c r="AV339" s="686">
        <v>0</v>
      </c>
      <c r="AW339" s="686">
        <v>29310.82</v>
      </c>
      <c r="AX339" s="686">
        <v>0</v>
      </c>
      <c r="AY339" s="686">
        <v>0</v>
      </c>
      <c r="AZ339" s="686">
        <v>0</v>
      </c>
      <c r="BA339" s="686">
        <v>0</v>
      </c>
    </row>
    <row r="340" spans="1:53" outlineLevel="2">
      <c r="A340" s="799" t="s">
        <v>1174</v>
      </c>
      <c r="B340" s="800" t="s">
        <v>1175</v>
      </c>
      <c r="C340" s="801" t="s">
        <v>1176</v>
      </c>
      <c r="D340" s="802"/>
      <c r="E340" s="803"/>
      <c r="F340" s="686">
        <v>759.56000000000006</v>
      </c>
      <c r="G340" s="686">
        <v>-55.36</v>
      </c>
      <c r="H340" s="818">
        <v>814.92000000000007</v>
      </c>
      <c r="I340" s="804" t="s">
        <v>3376</v>
      </c>
      <c r="K340" s="686">
        <v>9765.85</v>
      </c>
      <c r="L340" s="686">
        <v>6191.74</v>
      </c>
      <c r="M340" s="818">
        <v>3574.1100000000006</v>
      </c>
      <c r="N340" s="804">
        <v>0.57723838533271754</v>
      </c>
      <c r="Q340" s="686">
        <v>768.27</v>
      </c>
      <c r="R340" s="686">
        <v>6062.58</v>
      </c>
      <c r="S340" s="818">
        <v>-5294.3099999999995</v>
      </c>
      <c r="T340" s="804">
        <v>-0.87327672377106769</v>
      </c>
      <c r="V340" s="686">
        <v>17258.68</v>
      </c>
      <c r="W340" s="686">
        <v>12042.67</v>
      </c>
      <c r="X340" s="818">
        <v>5216.01</v>
      </c>
      <c r="Y340" s="804">
        <v>0.43312737125570994</v>
      </c>
      <c r="AA340" s="687">
        <v>438.8</v>
      </c>
      <c r="AB340" s="686"/>
      <c r="AC340" s="686">
        <v>73.510000000000005</v>
      </c>
      <c r="AD340" s="686">
        <v>-9.26</v>
      </c>
      <c r="AE340" s="686">
        <v>36.76</v>
      </c>
      <c r="AF340" s="686">
        <v>-30.09</v>
      </c>
      <c r="AG340" s="686">
        <v>58.24</v>
      </c>
      <c r="AH340" s="686">
        <v>2561.63</v>
      </c>
      <c r="AI340" s="686">
        <v>3556.31</v>
      </c>
      <c r="AJ340" s="686">
        <v>-55.36</v>
      </c>
      <c r="AK340" s="686">
        <v>1022.64</v>
      </c>
      <c r="AL340" s="686">
        <v>1601.13</v>
      </c>
      <c r="AM340" s="686">
        <v>1975.94</v>
      </c>
      <c r="AN340" s="686">
        <v>2893.12</v>
      </c>
      <c r="AO340" s="686"/>
      <c r="AP340" s="686">
        <v>3715.88</v>
      </c>
      <c r="AQ340" s="686">
        <v>4388.54</v>
      </c>
      <c r="AR340" s="686">
        <v>107.82000000000001</v>
      </c>
      <c r="AS340" s="686">
        <v>849.19</v>
      </c>
      <c r="AT340" s="686">
        <v>-63.85</v>
      </c>
      <c r="AU340" s="686">
        <v>-15.950000000000001</v>
      </c>
      <c r="AV340" s="686">
        <v>24.66</v>
      </c>
      <c r="AW340" s="686">
        <v>759.56000000000006</v>
      </c>
      <c r="AX340" s="686">
        <v>0</v>
      </c>
      <c r="AY340" s="686">
        <v>0</v>
      </c>
      <c r="AZ340" s="686">
        <v>0</v>
      </c>
      <c r="BA340" s="686">
        <v>0</v>
      </c>
    </row>
    <row r="341" spans="1:53" outlineLevel="2">
      <c r="A341" s="799" t="s">
        <v>1177</v>
      </c>
      <c r="B341" s="800" t="s">
        <v>1178</v>
      </c>
      <c r="C341" s="801" t="s">
        <v>1179</v>
      </c>
      <c r="D341" s="802"/>
      <c r="E341" s="803"/>
      <c r="F341" s="686">
        <v>0</v>
      </c>
      <c r="G341" s="686">
        <v>-3.5100000000000002</v>
      </c>
      <c r="H341" s="818">
        <v>3.5100000000000002</v>
      </c>
      <c r="I341" s="804" t="s">
        <v>3376</v>
      </c>
      <c r="K341" s="686">
        <v>0</v>
      </c>
      <c r="L341" s="686">
        <v>208.69</v>
      </c>
      <c r="M341" s="818">
        <v>-208.69</v>
      </c>
      <c r="N341" s="804" t="s">
        <v>3376</v>
      </c>
      <c r="Q341" s="686">
        <v>0</v>
      </c>
      <c r="R341" s="686">
        <v>204.91</v>
      </c>
      <c r="S341" s="818">
        <v>-204.91</v>
      </c>
      <c r="T341" s="804" t="s">
        <v>3376</v>
      </c>
      <c r="V341" s="686">
        <v>4137.83</v>
      </c>
      <c r="W341" s="686">
        <v>208.69</v>
      </c>
      <c r="X341" s="818">
        <v>3929.14</v>
      </c>
      <c r="Y341" s="804" t="s">
        <v>3376</v>
      </c>
      <c r="AA341" s="687">
        <v>0</v>
      </c>
      <c r="AB341" s="686"/>
      <c r="AC341" s="686">
        <v>0</v>
      </c>
      <c r="AD341" s="686">
        <v>0.77</v>
      </c>
      <c r="AE341" s="686">
        <v>5.65</v>
      </c>
      <c r="AF341" s="686">
        <v>-6.42</v>
      </c>
      <c r="AG341" s="686">
        <v>3.7800000000000002</v>
      </c>
      <c r="AH341" s="686">
        <v>-0.36</v>
      </c>
      <c r="AI341" s="686">
        <v>208.78</v>
      </c>
      <c r="AJ341" s="686">
        <v>-3.5100000000000002</v>
      </c>
      <c r="AK341" s="686">
        <v>4141.37</v>
      </c>
      <c r="AL341" s="686">
        <v>0.83000000000000007</v>
      </c>
      <c r="AM341" s="686">
        <v>-4.37</v>
      </c>
      <c r="AN341" s="686">
        <v>0</v>
      </c>
      <c r="AO341" s="686"/>
      <c r="AP341" s="686">
        <v>0</v>
      </c>
      <c r="AQ341" s="686">
        <v>0</v>
      </c>
      <c r="AR341" s="686">
        <v>0</v>
      </c>
      <c r="AS341" s="686">
        <v>0</v>
      </c>
      <c r="AT341" s="686">
        <v>0</v>
      </c>
      <c r="AU341" s="686">
        <v>0</v>
      </c>
      <c r="AV341" s="686">
        <v>0</v>
      </c>
      <c r="AW341" s="686">
        <v>0</v>
      </c>
      <c r="AX341" s="686">
        <v>0</v>
      </c>
      <c r="AY341" s="686">
        <v>0</v>
      </c>
      <c r="AZ341" s="686">
        <v>0</v>
      </c>
      <c r="BA341" s="686">
        <v>0</v>
      </c>
    </row>
    <row r="342" spans="1:53" outlineLevel="2">
      <c r="A342" s="799" t="s">
        <v>1180</v>
      </c>
      <c r="B342" s="800" t="s">
        <v>1181</v>
      </c>
      <c r="C342" s="801" t="s">
        <v>1182</v>
      </c>
      <c r="D342" s="802"/>
      <c r="E342" s="803"/>
      <c r="F342" s="686">
        <v>412720.64000000001</v>
      </c>
      <c r="G342" s="686">
        <v>208010.37</v>
      </c>
      <c r="H342" s="818">
        <v>204710.27000000002</v>
      </c>
      <c r="I342" s="804">
        <v>0.98413492558087379</v>
      </c>
      <c r="K342" s="686">
        <v>1464674.69</v>
      </c>
      <c r="L342" s="686">
        <v>2096782.55</v>
      </c>
      <c r="M342" s="818">
        <v>-632107.8600000001</v>
      </c>
      <c r="N342" s="804">
        <v>-0.30146562408200128</v>
      </c>
      <c r="Q342" s="686">
        <v>794079.61</v>
      </c>
      <c r="R342" s="686">
        <v>680948.19000000006</v>
      </c>
      <c r="S342" s="818">
        <v>113131.41999999993</v>
      </c>
      <c r="T342" s="804">
        <v>0.16613807285397134</v>
      </c>
      <c r="V342" s="686">
        <v>2369904.69</v>
      </c>
      <c r="W342" s="686">
        <v>3203246.2800000003</v>
      </c>
      <c r="X342" s="818">
        <v>-833341.59000000032</v>
      </c>
      <c r="Y342" s="804">
        <v>-0.26015532904950417</v>
      </c>
      <c r="AA342" s="687">
        <v>251319.46</v>
      </c>
      <c r="AB342" s="686"/>
      <c r="AC342" s="686">
        <v>604448.85</v>
      </c>
      <c r="AD342" s="686">
        <v>288689.91999999998</v>
      </c>
      <c r="AE342" s="686">
        <v>43134.04</v>
      </c>
      <c r="AF342" s="686">
        <v>283748.17</v>
      </c>
      <c r="AG342" s="686">
        <v>195813.38</v>
      </c>
      <c r="AH342" s="686">
        <v>489137.69</v>
      </c>
      <c r="AI342" s="686">
        <v>-16199.87</v>
      </c>
      <c r="AJ342" s="686">
        <v>208010.37</v>
      </c>
      <c r="AK342" s="686">
        <v>132422.81</v>
      </c>
      <c r="AL342" s="686">
        <v>112548.29000000001</v>
      </c>
      <c r="AM342" s="686">
        <v>140011.38</v>
      </c>
      <c r="AN342" s="686">
        <v>520247.52</v>
      </c>
      <c r="AO342" s="686"/>
      <c r="AP342" s="686">
        <v>164606.55000000002</v>
      </c>
      <c r="AQ342" s="686">
        <v>77661.960000000006</v>
      </c>
      <c r="AR342" s="686">
        <v>3380.44</v>
      </c>
      <c r="AS342" s="686">
        <v>178369.56</v>
      </c>
      <c r="AT342" s="686">
        <v>246576.57</v>
      </c>
      <c r="AU342" s="686">
        <v>-20979.95</v>
      </c>
      <c r="AV342" s="686">
        <v>402338.92</v>
      </c>
      <c r="AW342" s="686">
        <v>412720.64000000001</v>
      </c>
      <c r="AX342" s="686">
        <v>-152776.38</v>
      </c>
      <c r="AY342" s="686">
        <v>0</v>
      </c>
      <c r="AZ342" s="686">
        <v>0</v>
      </c>
      <c r="BA342" s="686">
        <v>0</v>
      </c>
    </row>
    <row r="343" spans="1:53" outlineLevel="2">
      <c r="A343" s="799" t="s">
        <v>1183</v>
      </c>
      <c r="B343" s="800" t="s">
        <v>1184</v>
      </c>
      <c r="C343" s="801" t="s">
        <v>1185</v>
      </c>
      <c r="D343" s="802"/>
      <c r="E343" s="803"/>
      <c r="F343" s="686">
        <v>4957.96</v>
      </c>
      <c r="G343" s="686">
        <v>3867.82</v>
      </c>
      <c r="H343" s="818">
        <v>1090.1399999999999</v>
      </c>
      <c r="I343" s="804">
        <v>0.28184868995971885</v>
      </c>
      <c r="K343" s="686">
        <v>62890.62</v>
      </c>
      <c r="L343" s="686">
        <v>13948.35</v>
      </c>
      <c r="M343" s="818">
        <v>48942.270000000004</v>
      </c>
      <c r="N343" s="804">
        <v>3.5088214735076195</v>
      </c>
      <c r="Q343" s="686">
        <v>25897.23</v>
      </c>
      <c r="R343" s="686">
        <v>5237.9400000000005</v>
      </c>
      <c r="S343" s="818">
        <v>20659.29</v>
      </c>
      <c r="T343" s="804">
        <v>3.9441631633810235</v>
      </c>
      <c r="V343" s="686">
        <v>70524.460000000006</v>
      </c>
      <c r="W343" s="686">
        <v>17393.98</v>
      </c>
      <c r="X343" s="818">
        <v>53130.48000000001</v>
      </c>
      <c r="Y343" s="804">
        <v>3.0545326601502367</v>
      </c>
      <c r="AA343" s="687">
        <v>422.87</v>
      </c>
      <c r="AB343" s="686"/>
      <c r="AC343" s="686">
        <v>1773.68</v>
      </c>
      <c r="AD343" s="686">
        <v>1714.7</v>
      </c>
      <c r="AE343" s="686">
        <v>1881.53</v>
      </c>
      <c r="AF343" s="686">
        <v>3132.78</v>
      </c>
      <c r="AG343" s="686">
        <v>207.72</v>
      </c>
      <c r="AH343" s="686">
        <v>-70.460000000000008</v>
      </c>
      <c r="AI343" s="686">
        <v>1440.58</v>
      </c>
      <c r="AJ343" s="686">
        <v>3867.82</v>
      </c>
      <c r="AK343" s="686">
        <v>3408.6</v>
      </c>
      <c r="AL343" s="686">
        <v>2085.39</v>
      </c>
      <c r="AM343" s="686">
        <v>1209.6100000000001</v>
      </c>
      <c r="AN343" s="686">
        <v>930.24</v>
      </c>
      <c r="AO343" s="686"/>
      <c r="AP343" s="686">
        <v>1089.31</v>
      </c>
      <c r="AQ343" s="686">
        <v>646.45000000000005</v>
      </c>
      <c r="AR343" s="686">
        <v>1938.79</v>
      </c>
      <c r="AS343" s="686">
        <v>28553.52</v>
      </c>
      <c r="AT343" s="686">
        <v>4765.32</v>
      </c>
      <c r="AU343" s="686">
        <v>26625.48</v>
      </c>
      <c r="AV343" s="686">
        <v>-5686.21</v>
      </c>
      <c r="AW343" s="686">
        <v>4957.96</v>
      </c>
      <c r="AX343" s="686">
        <v>0</v>
      </c>
      <c r="AY343" s="686">
        <v>0</v>
      </c>
      <c r="AZ343" s="686">
        <v>0</v>
      </c>
      <c r="BA343" s="686">
        <v>0</v>
      </c>
    </row>
    <row r="344" spans="1:53" outlineLevel="2">
      <c r="A344" s="799" t="s">
        <v>1186</v>
      </c>
      <c r="B344" s="800" t="s">
        <v>1187</v>
      </c>
      <c r="C344" s="801" t="s">
        <v>1188</v>
      </c>
      <c r="D344" s="802"/>
      <c r="E344" s="803"/>
      <c r="F344" s="686">
        <v>88944.930000000008</v>
      </c>
      <c r="G344" s="686">
        <v>79432.100000000006</v>
      </c>
      <c r="H344" s="818">
        <v>9512.8300000000017</v>
      </c>
      <c r="I344" s="804">
        <v>0.11976052502703569</v>
      </c>
      <c r="K344" s="686">
        <v>654482.44000000006</v>
      </c>
      <c r="L344" s="686">
        <v>633467.06000000006</v>
      </c>
      <c r="M344" s="818">
        <v>21015.380000000005</v>
      </c>
      <c r="N344" s="804">
        <v>3.3175174096661007E-2</v>
      </c>
      <c r="Q344" s="686">
        <v>257317.44</v>
      </c>
      <c r="R344" s="686">
        <v>237917.06</v>
      </c>
      <c r="S344" s="818">
        <v>19400.380000000005</v>
      </c>
      <c r="T344" s="804">
        <v>8.1542618255286123E-2</v>
      </c>
      <c r="V344" s="686">
        <v>972210.84000000008</v>
      </c>
      <c r="W344" s="686">
        <v>949868.94000000006</v>
      </c>
      <c r="X344" s="818">
        <v>22341.900000000023</v>
      </c>
      <c r="Y344" s="804">
        <v>2.3521034386070169E-2</v>
      </c>
      <c r="AA344" s="687">
        <v>79100.47</v>
      </c>
      <c r="AB344" s="686"/>
      <c r="AC344" s="686">
        <v>79110</v>
      </c>
      <c r="AD344" s="686">
        <v>79110</v>
      </c>
      <c r="AE344" s="686">
        <v>79110</v>
      </c>
      <c r="AF344" s="686">
        <v>79110</v>
      </c>
      <c r="AG344" s="686">
        <v>79110</v>
      </c>
      <c r="AH344" s="686">
        <v>79052.86</v>
      </c>
      <c r="AI344" s="686">
        <v>79432.100000000006</v>
      </c>
      <c r="AJ344" s="686">
        <v>79432.100000000006</v>
      </c>
      <c r="AK344" s="686">
        <v>79432.100000000006</v>
      </c>
      <c r="AL344" s="686">
        <v>79432.100000000006</v>
      </c>
      <c r="AM344" s="686">
        <v>79432.100000000006</v>
      </c>
      <c r="AN344" s="686">
        <v>79432.100000000006</v>
      </c>
      <c r="AO344" s="686"/>
      <c r="AP344" s="686">
        <v>79433</v>
      </c>
      <c r="AQ344" s="686">
        <v>79433</v>
      </c>
      <c r="AR344" s="686">
        <v>79433</v>
      </c>
      <c r="AS344" s="686">
        <v>79433</v>
      </c>
      <c r="AT344" s="686">
        <v>79433</v>
      </c>
      <c r="AU344" s="686">
        <v>79433</v>
      </c>
      <c r="AV344" s="686">
        <v>88939.51</v>
      </c>
      <c r="AW344" s="686">
        <v>88944.930000000008</v>
      </c>
      <c r="AX344" s="686">
        <v>0</v>
      </c>
      <c r="AY344" s="686">
        <v>0</v>
      </c>
      <c r="AZ344" s="686">
        <v>0</v>
      </c>
      <c r="BA344" s="686">
        <v>0</v>
      </c>
    </row>
    <row r="345" spans="1:53" outlineLevel="2">
      <c r="A345" s="799" t="s">
        <v>1189</v>
      </c>
      <c r="B345" s="800" t="s">
        <v>1190</v>
      </c>
      <c r="C345" s="801" t="s">
        <v>1191</v>
      </c>
      <c r="D345" s="802"/>
      <c r="E345" s="803"/>
      <c r="F345" s="686">
        <v>-2499.9900000000002</v>
      </c>
      <c r="G345" s="686">
        <v>-1300</v>
      </c>
      <c r="H345" s="818">
        <v>-1199.9900000000002</v>
      </c>
      <c r="I345" s="804">
        <v>-0.92306923076923098</v>
      </c>
      <c r="K345" s="686">
        <v>9244.52</v>
      </c>
      <c r="L345" s="686">
        <v>15913.9</v>
      </c>
      <c r="M345" s="818">
        <v>-6669.3799999999992</v>
      </c>
      <c r="N345" s="804">
        <v>-0.41909148605935687</v>
      </c>
      <c r="Q345" s="686">
        <v>-2580.5</v>
      </c>
      <c r="R345" s="686">
        <v>6163.91</v>
      </c>
      <c r="S345" s="818">
        <v>-8744.41</v>
      </c>
      <c r="T345" s="804">
        <v>-1.4186466058070284</v>
      </c>
      <c r="V345" s="686">
        <v>24844.52</v>
      </c>
      <c r="W345" s="686">
        <v>68579.56</v>
      </c>
      <c r="X345" s="818">
        <v>-43735.039999999994</v>
      </c>
      <c r="Y345" s="804">
        <v>-0.6377270428681665</v>
      </c>
      <c r="AA345" s="687">
        <v>11199.99</v>
      </c>
      <c r="AB345" s="686"/>
      <c r="AC345" s="686">
        <v>1200</v>
      </c>
      <c r="AD345" s="686">
        <v>1200</v>
      </c>
      <c r="AE345" s="686">
        <v>4200</v>
      </c>
      <c r="AF345" s="686">
        <v>1199.99</v>
      </c>
      <c r="AG345" s="686">
        <v>1950</v>
      </c>
      <c r="AH345" s="686">
        <v>-686.09</v>
      </c>
      <c r="AI345" s="686">
        <v>8150</v>
      </c>
      <c r="AJ345" s="686">
        <v>-1300</v>
      </c>
      <c r="AK345" s="686">
        <v>1200</v>
      </c>
      <c r="AL345" s="686">
        <v>7199.99</v>
      </c>
      <c r="AM345" s="686">
        <v>1200</v>
      </c>
      <c r="AN345" s="686">
        <v>6000.01</v>
      </c>
      <c r="AO345" s="686"/>
      <c r="AP345" s="686">
        <v>0</v>
      </c>
      <c r="AQ345" s="686">
        <v>5000</v>
      </c>
      <c r="AR345" s="686">
        <v>0</v>
      </c>
      <c r="AS345" s="686">
        <v>2575.0100000000002</v>
      </c>
      <c r="AT345" s="686">
        <v>4250.01</v>
      </c>
      <c r="AU345" s="686">
        <v>-3800</v>
      </c>
      <c r="AV345" s="686">
        <v>3719.4900000000002</v>
      </c>
      <c r="AW345" s="686">
        <v>-2499.9900000000002</v>
      </c>
      <c r="AX345" s="686">
        <v>1119.5</v>
      </c>
      <c r="AY345" s="686">
        <v>0</v>
      </c>
      <c r="AZ345" s="686">
        <v>0</v>
      </c>
      <c r="BA345" s="686">
        <v>0</v>
      </c>
    </row>
    <row r="346" spans="1:53" outlineLevel="2">
      <c r="A346" s="799" t="s">
        <v>1192</v>
      </c>
      <c r="B346" s="800" t="s">
        <v>1193</v>
      </c>
      <c r="C346" s="801" t="s">
        <v>1194</v>
      </c>
      <c r="D346" s="802"/>
      <c r="E346" s="803"/>
      <c r="F346" s="686">
        <v>3875</v>
      </c>
      <c r="G346" s="686">
        <v>0</v>
      </c>
      <c r="H346" s="818">
        <v>3875</v>
      </c>
      <c r="I346" s="804" t="s">
        <v>3376</v>
      </c>
      <c r="K346" s="686">
        <v>16686.5</v>
      </c>
      <c r="L346" s="686">
        <v>20000</v>
      </c>
      <c r="M346" s="818">
        <v>-3313.5</v>
      </c>
      <c r="N346" s="804">
        <v>-0.16567499999999999</v>
      </c>
      <c r="Q346" s="686">
        <v>12125.01</v>
      </c>
      <c r="R346" s="686">
        <v>15950.01</v>
      </c>
      <c r="S346" s="818">
        <v>-3825</v>
      </c>
      <c r="T346" s="804">
        <v>-0.23981176187350353</v>
      </c>
      <c r="V346" s="686">
        <v>22351.81</v>
      </c>
      <c r="W346" s="686">
        <v>28001.25</v>
      </c>
      <c r="X346" s="818">
        <v>-5649.4399999999987</v>
      </c>
      <c r="Y346" s="804">
        <v>-0.20175670728985309</v>
      </c>
      <c r="AA346" s="687">
        <v>4000</v>
      </c>
      <c r="AB346" s="686"/>
      <c r="AC346" s="686">
        <v>0</v>
      </c>
      <c r="AD346" s="686">
        <v>0</v>
      </c>
      <c r="AE346" s="686">
        <v>1999.99</v>
      </c>
      <c r="AF346" s="686">
        <v>1900.01</v>
      </c>
      <c r="AG346" s="686">
        <v>149.99</v>
      </c>
      <c r="AH346" s="686">
        <v>15950.01</v>
      </c>
      <c r="AI346" s="686">
        <v>0</v>
      </c>
      <c r="AJ346" s="686">
        <v>0</v>
      </c>
      <c r="AK346" s="686">
        <v>255.42000000000002</v>
      </c>
      <c r="AL346" s="686">
        <v>6.19</v>
      </c>
      <c r="AM346" s="686">
        <v>5403.7</v>
      </c>
      <c r="AN346" s="686">
        <v>0</v>
      </c>
      <c r="AO346" s="686"/>
      <c r="AP346" s="686">
        <v>0</v>
      </c>
      <c r="AQ346" s="686">
        <v>911.5</v>
      </c>
      <c r="AR346" s="686">
        <v>0</v>
      </c>
      <c r="AS346" s="686">
        <v>899.99</v>
      </c>
      <c r="AT346" s="686">
        <v>2750</v>
      </c>
      <c r="AU346" s="686">
        <v>4250.01</v>
      </c>
      <c r="AV346" s="686">
        <v>4000</v>
      </c>
      <c r="AW346" s="686">
        <v>3875</v>
      </c>
      <c r="AX346" s="686">
        <v>0</v>
      </c>
      <c r="AY346" s="686">
        <v>0</v>
      </c>
      <c r="AZ346" s="686">
        <v>0</v>
      </c>
      <c r="BA346" s="686">
        <v>0</v>
      </c>
    </row>
    <row r="347" spans="1:53" outlineLevel="2">
      <c r="A347" s="799" t="s">
        <v>1195</v>
      </c>
      <c r="B347" s="800" t="s">
        <v>1196</v>
      </c>
      <c r="C347" s="801" t="s">
        <v>1197</v>
      </c>
      <c r="D347" s="802"/>
      <c r="E347" s="803"/>
      <c r="F347" s="686">
        <v>96.460000000000008</v>
      </c>
      <c r="G347" s="686">
        <v>-492.59000000000003</v>
      </c>
      <c r="H347" s="818">
        <v>589.05000000000007</v>
      </c>
      <c r="I347" s="804">
        <v>1.1958220832741226</v>
      </c>
      <c r="K347" s="686">
        <v>1176.76</v>
      </c>
      <c r="L347" s="686">
        <v>19227.54</v>
      </c>
      <c r="M347" s="818">
        <v>-18050.780000000002</v>
      </c>
      <c r="N347" s="804">
        <v>-0.93879820299424688</v>
      </c>
      <c r="Q347" s="686">
        <v>229.52</v>
      </c>
      <c r="R347" s="686">
        <v>929.27</v>
      </c>
      <c r="S347" s="818">
        <v>-699.75</v>
      </c>
      <c r="T347" s="804">
        <v>-0.75301042753989689</v>
      </c>
      <c r="V347" s="686">
        <v>21446.82</v>
      </c>
      <c r="W347" s="686">
        <v>23165.550000000003</v>
      </c>
      <c r="X347" s="818">
        <v>-1718.7300000000032</v>
      </c>
      <c r="Y347" s="804">
        <v>-7.4193360399386288E-2</v>
      </c>
      <c r="AA347" s="687">
        <v>63.01</v>
      </c>
      <c r="AB347" s="686"/>
      <c r="AC347" s="686">
        <v>14515.02</v>
      </c>
      <c r="AD347" s="686">
        <v>0</v>
      </c>
      <c r="AE347" s="686">
        <v>3629.73</v>
      </c>
      <c r="AF347" s="686">
        <v>33.78</v>
      </c>
      <c r="AG347" s="686">
        <v>119.74000000000001</v>
      </c>
      <c r="AH347" s="686">
        <v>117.07000000000001</v>
      </c>
      <c r="AI347" s="686">
        <v>1304.79</v>
      </c>
      <c r="AJ347" s="686">
        <v>-492.59000000000003</v>
      </c>
      <c r="AK347" s="686">
        <v>213.85</v>
      </c>
      <c r="AL347" s="686">
        <v>4860.9400000000005</v>
      </c>
      <c r="AM347" s="686">
        <v>14985.94</v>
      </c>
      <c r="AN347" s="686">
        <v>209.33</v>
      </c>
      <c r="AO347" s="686"/>
      <c r="AP347" s="686">
        <v>0</v>
      </c>
      <c r="AQ347" s="686">
        <v>829.13</v>
      </c>
      <c r="AR347" s="686">
        <v>7.41</v>
      </c>
      <c r="AS347" s="686">
        <v>53.76</v>
      </c>
      <c r="AT347" s="686">
        <v>56.94</v>
      </c>
      <c r="AU347" s="686">
        <v>133.06</v>
      </c>
      <c r="AV347" s="686">
        <v>0</v>
      </c>
      <c r="AW347" s="686">
        <v>96.460000000000008</v>
      </c>
      <c r="AX347" s="686">
        <v>0</v>
      </c>
      <c r="AY347" s="686">
        <v>0</v>
      </c>
      <c r="AZ347" s="686">
        <v>0</v>
      </c>
      <c r="BA347" s="686">
        <v>0</v>
      </c>
    </row>
    <row r="348" spans="1:53" outlineLevel="2">
      <c r="A348" s="799" t="s">
        <v>3649</v>
      </c>
      <c r="B348" s="800" t="s">
        <v>3650</v>
      </c>
      <c r="C348" s="801" t="s">
        <v>3651</v>
      </c>
      <c r="D348" s="802"/>
      <c r="E348" s="803"/>
      <c r="F348" s="686">
        <v>0</v>
      </c>
      <c r="G348" s="686">
        <v>0</v>
      </c>
      <c r="H348" s="818">
        <v>0</v>
      </c>
      <c r="I348" s="804">
        <v>0</v>
      </c>
      <c r="K348" s="686">
        <v>-1682.5900000000001</v>
      </c>
      <c r="L348" s="686">
        <v>0</v>
      </c>
      <c r="M348" s="818">
        <v>-1682.5900000000001</v>
      </c>
      <c r="N348" s="804" t="s">
        <v>3376</v>
      </c>
      <c r="Q348" s="686">
        <v>0</v>
      </c>
      <c r="R348" s="686">
        <v>0</v>
      </c>
      <c r="S348" s="818">
        <v>0</v>
      </c>
      <c r="T348" s="804">
        <v>0</v>
      </c>
      <c r="V348" s="686">
        <v>-1682.5900000000001</v>
      </c>
      <c r="W348" s="686">
        <v>0</v>
      </c>
      <c r="X348" s="818">
        <v>-1682.5900000000001</v>
      </c>
      <c r="Y348" s="804" t="s">
        <v>3376</v>
      </c>
      <c r="AA348" s="687">
        <v>0</v>
      </c>
      <c r="AB348" s="686"/>
      <c r="AC348" s="686">
        <v>0</v>
      </c>
      <c r="AD348" s="686">
        <v>0</v>
      </c>
      <c r="AE348" s="686">
        <v>0</v>
      </c>
      <c r="AF348" s="686">
        <v>0</v>
      </c>
      <c r="AG348" s="686">
        <v>0</v>
      </c>
      <c r="AH348" s="686">
        <v>0</v>
      </c>
      <c r="AI348" s="686">
        <v>0</v>
      </c>
      <c r="AJ348" s="686">
        <v>0</v>
      </c>
      <c r="AK348" s="686">
        <v>0</v>
      </c>
      <c r="AL348" s="686">
        <v>0</v>
      </c>
      <c r="AM348" s="686">
        <v>0</v>
      </c>
      <c r="AN348" s="686">
        <v>0</v>
      </c>
      <c r="AO348" s="686"/>
      <c r="AP348" s="686">
        <v>0</v>
      </c>
      <c r="AQ348" s="686">
        <v>0</v>
      </c>
      <c r="AR348" s="686">
        <v>1137.1200000000001</v>
      </c>
      <c r="AS348" s="686">
        <v>0</v>
      </c>
      <c r="AT348" s="686">
        <v>-2819.71</v>
      </c>
      <c r="AU348" s="686">
        <v>0</v>
      </c>
      <c r="AV348" s="686">
        <v>0</v>
      </c>
      <c r="AW348" s="686">
        <v>0</v>
      </c>
      <c r="AX348" s="686">
        <v>0</v>
      </c>
      <c r="AY348" s="686">
        <v>0</v>
      </c>
      <c r="AZ348" s="686">
        <v>0</v>
      </c>
      <c r="BA348" s="686">
        <v>0</v>
      </c>
    </row>
    <row r="349" spans="1:53" outlineLevel="2">
      <c r="A349" s="799" t="s">
        <v>3617</v>
      </c>
      <c r="B349" s="800" t="s">
        <v>3618</v>
      </c>
      <c r="C349" s="801" t="s">
        <v>3619</v>
      </c>
      <c r="D349" s="802"/>
      <c r="E349" s="803"/>
      <c r="F349" s="686">
        <v>0</v>
      </c>
      <c r="G349" s="686">
        <v>0</v>
      </c>
      <c r="H349" s="818">
        <v>0</v>
      </c>
      <c r="I349" s="804">
        <v>0</v>
      </c>
      <c r="K349" s="686">
        <v>625</v>
      </c>
      <c r="L349" s="686">
        <v>0</v>
      </c>
      <c r="M349" s="818">
        <v>625</v>
      </c>
      <c r="N349" s="804" t="s">
        <v>3376</v>
      </c>
      <c r="Q349" s="686">
        <v>0</v>
      </c>
      <c r="R349" s="686">
        <v>0</v>
      </c>
      <c r="S349" s="818">
        <v>0</v>
      </c>
      <c r="T349" s="804">
        <v>0</v>
      </c>
      <c r="V349" s="686">
        <v>625</v>
      </c>
      <c r="W349" s="686">
        <v>0</v>
      </c>
      <c r="X349" s="818">
        <v>625</v>
      </c>
      <c r="Y349" s="804" t="s">
        <v>3376</v>
      </c>
      <c r="AA349" s="687">
        <v>0</v>
      </c>
      <c r="AB349" s="686"/>
      <c r="AC349" s="686">
        <v>0</v>
      </c>
      <c r="AD349" s="686">
        <v>0</v>
      </c>
      <c r="AE349" s="686">
        <v>0</v>
      </c>
      <c r="AF349" s="686">
        <v>0</v>
      </c>
      <c r="AG349" s="686">
        <v>0</v>
      </c>
      <c r="AH349" s="686">
        <v>0</v>
      </c>
      <c r="AI349" s="686">
        <v>0</v>
      </c>
      <c r="AJ349" s="686">
        <v>0</v>
      </c>
      <c r="AK349" s="686">
        <v>0</v>
      </c>
      <c r="AL349" s="686">
        <v>0</v>
      </c>
      <c r="AM349" s="686">
        <v>0</v>
      </c>
      <c r="AN349" s="686">
        <v>0</v>
      </c>
      <c r="AO349" s="686"/>
      <c r="AP349" s="686">
        <v>0</v>
      </c>
      <c r="AQ349" s="686">
        <v>750</v>
      </c>
      <c r="AR349" s="686">
        <v>0</v>
      </c>
      <c r="AS349" s="686">
        <v>0</v>
      </c>
      <c r="AT349" s="686">
        <v>-125</v>
      </c>
      <c r="AU349" s="686">
        <v>0</v>
      </c>
      <c r="AV349" s="686">
        <v>0</v>
      </c>
      <c r="AW349" s="686">
        <v>0</v>
      </c>
      <c r="AX349" s="686">
        <v>0</v>
      </c>
      <c r="AY349" s="686">
        <v>0</v>
      </c>
      <c r="AZ349" s="686">
        <v>0</v>
      </c>
      <c r="BA349" s="686">
        <v>0</v>
      </c>
    </row>
    <row r="350" spans="1:53" outlineLevel="2">
      <c r="A350" s="799" t="s">
        <v>1198</v>
      </c>
      <c r="B350" s="800" t="s">
        <v>1199</v>
      </c>
      <c r="C350" s="801" t="s">
        <v>1200</v>
      </c>
      <c r="D350" s="802"/>
      <c r="E350" s="803"/>
      <c r="F350" s="686">
        <v>0</v>
      </c>
      <c r="G350" s="686">
        <v>0</v>
      </c>
      <c r="H350" s="818">
        <v>0</v>
      </c>
      <c r="I350" s="804">
        <v>0</v>
      </c>
      <c r="K350" s="686">
        <v>0</v>
      </c>
      <c r="L350" s="686">
        <v>0</v>
      </c>
      <c r="M350" s="818">
        <v>0</v>
      </c>
      <c r="N350" s="804">
        <v>0</v>
      </c>
      <c r="Q350" s="686">
        <v>0</v>
      </c>
      <c r="R350" s="686">
        <v>0</v>
      </c>
      <c r="S350" s="818">
        <v>0</v>
      </c>
      <c r="T350" s="804">
        <v>0</v>
      </c>
      <c r="V350" s="686">
        <v>0</v>
      </c>
      <c r="W350" s="686">
        <v>4.93</v>
      </c>
      <c r="X350" s="818">
        <v>-4.93</v>
      </c>
      <c r="Y350" s="804" t="s">
        <v>3376</v>
      </c>
      <c r="AA350" s="687">
        <v>0</v>
      </c>
      <c r="AB350" s="686"/>
      <c r="AC350" s="686">
        <v>0</v>
      </c>
      <c r="AD350" s="686">
        <v>0</v>
      </c>
      <c r="AE350" s="686">
        <v>0</v>
      </c>
      <c r="AF350" s="686">
        <v>0</v>
      </c>
      <c r="AG350" s="686">
        <v>0</v>
      </c>
      <c r="AH350" s="686">
        <v>0</v>
      </c>
      <c r="AI350" s="686">
        <v>0</v>
      </c>
      <c r="AJ350" s="686">
        <v>0</v>
      </c>
      <c r="AK350" s="686">
        <v>0</v>
      </c>
      <c r="AL350" s="686">
        <v>0</v>
      </c>
      <c r="AM350" s="686">
        <v>0</v>
      </c>
      <c r="AN350" s="686">
        <v>0</v>
      </c>
      <c r="AO350" s="686"/>
      <c r="AP350" s="686">
        <v>0</v>
      </c>
      <c r="AQ350" s="686">
        <v>0</v>
      </c>
      <c r="AR350" s="686">
        <v>0</v>
      </c>
      <c r="AS350" s="686">
        <v>0</v>
      </c>
      <c r="AT350" s="686">
        <v>0</v>
      </c>
      <c r="AU350" s="686">
        <v>0</v>
      </c>
      <c r="AV350" s="686">
        <v>0</v>
      </c>
      <c r="AW350" s="686">
        <v>0</v>
      </c>
      <c r="AX350" s="686">
        <v>0</v>
      </c>
      <c r="AY350" s="686">
        <v>0</v>
      </c>
      <c r="AZ350" s="686">
        <v>0</v>
      </c>
      <c r="BA350" s="686">
        <v>0</v>
      </c>
    </row>
    <row r="351" spans="1:53" outlineLevel="2">
      <c r="A351" s="799" t="s">
        <v>1201</v>
      </c>
      <c r="B351" s="800" t="s">
        <v>1202</v>
      </c>
      <c r="C351" s="801" t="s">
        <v>1203</v>
      </c>
      <c r="D351" s="802"/>
      <c r="E351" s="803"/>
      <c r="F351" s="686">
        <v>0</v>
      </c>
      <c r="G351" s="686">
        <v>0</v>
      </c>
      <c r="H351" s="818">
        <v>0</v>
      </c>
      <c r="I351" s="804">
        <v>0</v>
      </c>
      <c r="K351" s="686">
        <v>15845.19</v>
      </c>
      <c r="L351" s="686">
        <v>12539.43</v>
      </c>
      <c r="M351" s="818">
        <v>3305.76</v>
      </c>
      <c r="N351" s="804">
        <v>0.26362920802620216</v>
      </c>
      <c r="Q351" s="686">
        <v>6703.02</v>
      </c>
      <c r="R351" s="686">
        <v>6254.02</v>
      </c>
      <c r="S351" s="818">
        <v>449</v>
      </c>
      <c r="T351" s="804">
        <v>7.1793822213552239E-2</v>
      </c>
      <c r="V351" s="686">
        <v>20171.690000000002</v>
      </c>
      <c r="W351" s="686">
        <v>23060.989999999998</v>
      </c>
      <c r="X351" s="818">
        <v>-2889.2999999999956</v>
      </c>
      <c r="Y351" s="804">
        <v>-0.12528950404991268</v>
      </c>
      <c r="AA351" s="687">
        <v>4213.24</v>
      </c>
      <c r="AB351" s="686"/>
      <c r="AC351" s="686">
        <v>0</v>
      </c>
      <c r="AD351" s="686">
        <v>0</v>
      </c>
      <c r="AE351" s="686">
        <v>0</v>
      </c>
      <c r="AF351" s="686">
        <v>0</v>
      </c>
      <c r="AG351" s="686">
        <v>6285.41</v>
      </c>
      <c r="AH351" s="686">
        <v>6254.02</v>
      </c>
      <c r="AI351" s="686">
        <v>0</v>
      </c>
      <c r="AJ351" s="686">
        <v>0</v>
      </c>
      <c r="AK351" s="686">
        <v>0</v>
      </c>
      <c r="AL351" s="686">
        <v>0</v>
      </c>
      <c r="AM351" s="686">
        <v>0</v>
      </c>
      <c r="AN351" s="686">
        <v>4326.5</v>
      </c>
      <c r="AO351" s="686"/>
      <c r="AP351" s="686">
        <v>1391.14</v>
      </c>
      <c r="AQ351" s="686">
        <v>998.12</v>
      </c>
      <c r="AR351" s="686">
        <v>1941.19</v>
      </c>
      <c r="AS351" s="686">
        <v>4811.72</v>
      </c>
      <c r="AT351" s="686">
        <v>0</v>
      </c>
      <c r="AU351" s="686">
        <v>1774.04</v>
      </c>
      <c r="AV351" s="686">
        <v>4928.9800000000005</v>
      </c>
      <c r="AW351" s="686">
        <v>0</v>
      </c>
      <c r="AX351" s="686">
        <v>0</v>
      </c>
      <c r="AY351" s="686">
        <v>0</v>
      </c>
      <c r="AZ351" s="686">
        <v>0</v>
      </c>
      <c r="BA351" s="686">
        <v>0</v>
      </c>
    </row>
    <row r="352" spans="1:53" outlineLevel="2">
      <c r="A352" s="799" t="s">
        <v>1204</v>
      </c>
      <c r="B352" s="800" t="s">
        <v>1205</v>
      </c>
      <c r="C352" s="801" t="s">
        <v>1206</v>
      </c>
      <c r="D352" s="802"/>
      <c r="E352" s="803"/>
      <c r="F352" s="686">
        <v>381.46</v>
      </c>
      <c r="G352" s="686">
        <v>119.84</v>
      </c>
      <c r="H352" s="818">
        <v>261.62</v>
      </c>
      <c r="I352" s="804">
        <v>2.1830774365821095</v>
      </c>
      <c r="K352" s="686">
        <v>4890.8</v>
      </c>
      <c r="L352" s="686">
        <v>5283.63</v>
      </c>
      <c r="M352" s="818">
        <v>-392.82999999999993</v>
      </c>
      <c r="N352" s="804">
        <v>-7.4348506613824195E-2</v>
      </c>
      <c r="Q352" s="686">
        <v>1608.04</v>
      </c>
      <c r="R352" s="686">
        <v>441.12</v>
      </c>
      <c r="S352" s="818">
        <v>1166.92</v>
      </c>
      <c r="T352" s="804">
        <v>2.6453572723975336</v>
      </c>
      <c r="V352" s="686">
        <v>5924.97</v>
      </c>
      <c r="W352" s="686">
        <v>8937.65</v>
      </c>
      <c r="X352" s="818">
        <v>-3012.6799999999994</v>
      </c>
      <c r="Y352" s="804">
        <v>-0.33707741967966964</v>
      </c>
      <c r="AA352" s="687">
        <v>905.26</v>
      </c>
      <c r="AB352" s="686"/>
      <c r="AC352" s="686">
        <v>10.56</v>
      </c>
      <c r="AD352" s="686">
        <v>398.41</v>
      </c>
      <c r="AE352" s="686">
        <v>2771.18</v>
      </c>
      <c r="AF352" s="686">
        <v>10.56</v>
      </c>
      <c r="AG352" s="686">
        <v>1651.8</v>
      </c>
      <c r="AH352" s="686">
        <v>289.06</v>
      </c>
      <c r="AI352" s="686">
        <v>32.22</v>
      </c>
      <c r="AJ352" s="686">
        <v>119.84</v>
      </c>
      <c r="AK352" s="686">
        <v>13.36</v>
      </c>
      <c r="AL352" s="686">
        <v>211.33</v>
      </c>
      <c r="AM352" s="686">
        <v>777.22</v>
      </c>
      <c r="AN352" s="686">
        <v>32.26</v>
      </c>
      <c r="AO352" s="686"/>
      <c r="AP352" s="686">
        <v>32.26</v>
      </c>
      <c r="AQ352" s="686">
        <v>634.63</v>
      </c>
      <c r="AR352" s="686">
        <v>223.35</v>
      </c>
      <c r="AS352" s="686">
        <v>32.26</v>
      </c>
      <c r="AT352" s="686">
        <v>2360.2600000000002</v>
      </c>
      <c r="AU352" s="686">
        <v>1194.32</v>
      </c>
      <c r="AV352" s="686">
        <v>32.26</v>
      </c>
      <c r="AW352" s="686">
        <v>381.46</v>
      </c>
      <c r="AX352" s="686">
        <v>0</v>
      </c>
      <c r="AY352" s="686">
        <v>0</v>
      </c>
      <c r="AZ352" s="686">
        <v>0</v>
      </c>
      <c r="BA352" s="686">
        <v>0</v>
      </c>
    </row>
    <row r="353" spans="1:53" outlineLevel="2">
      <c r="A353" s="799" t="s">
        <v>1207</v>
      </c>
      <c r="B353" s="800" t="s">
        <v>1208</v>
      </c>
      <c r="C353" s="801" t="s">
        <v>1209</v>
      </c>
      <c r="D353" s="802"/>
      <c r="E353" s="803"/>
      <c r="F353" s="686">
        <v>20961.12</v>
      </c>
      <c r="G353" s="686">
        <v>7965.06</v>
      </c>
      <c r="H353" s="818">
        <v>12996.059999999998</v>
      </c>
      <c r="I353" s="804">
        <v>1.6316336600100938</v>
      </c>
      <c r="K353" s="686">
        <v>178285.76699999999</v>
      </c>
      <c r="L353" s="686">
        <v>199331.59</v>
      </c>
      <c r="M353" s="818">
        <v>-21045.823000000004</v>
      </c>
      <c r="N353" s="804">
        <v>-0.10558197524035204</v>
      </c>
      <c r="Q353" s="686">
        <v>75655.277000000002</v>
      </c>
      <c r="R353" s="686">
        <v>47674.92</v>
      </c>
      <c r="S353" s="818">
        <v>27980.357000000004</v>
      </c>
      <c r="T353" s="804">
        <v>0.58689887680986152</v>
      </c>
      <c r="V353" s="686">
        <v>272350.087</v>
      </c>
      <c r="W353" s="686">
        <v>229050.29</v>
      </c>
      <c r="X353" s="818">
        <v>43299.796999999991</v>
      </c>
      <c r="Y353" s="804">
        <v>0.18904056833981739</v>
      </c>
      <c r="AA353" s="687">
        <v>40149.06</v>
      </c>
      <c r="AB353" s="686"/>
      <c r="AC353" s="686">
        <v>107819.58</v>
      </c>
      <c r="AD353" s="686">
        <v>4670.7700000000004</v>
      </c>
      <c r="AE353" s="686">
        <v>82336.44</v>
      </c>
      <c r="AF353" s="686">
        <v>15915.54</v>
      </c>
      <c r="AG353" s="686">
        <v>-59085.66</v>
      </c>
      <c r="AH353" s="686">
        <v>30845.91</v>
      </c>
      <c r="AI353" s="686">
        <v>8863.9500000000007</v>
      </c>
      <c r="AJ353" s="686">
        <v>7965.06</v>
      </c>
      <c r="AK353" s="686">
        <v>22281.43</v>
      </c>
      <c r="AL353" s="686">
        <v>10996.14</v>
      </c>
      <c r="AM353" s="686">
        <v>29808.55</v>
      </c>
      <c r="AN353" s="686">
        <v>30978.2</v>
      </c>
      <c r="AO353" s="686"/>
      <c r="AP353" s="686">
        <v>9682.01</v>
      </c>
      <c r="AQ353" s="686">
        <v>91230.5</v>
      </c>
      <c r="AR353" s="686">
        <v>-50880</v>
      </c>
      <c r="AS353" s="686">
        <v>30577.510000000002</v>
      </c>
      <c r="AT353" s="686">
        <v>22020.47</v>
      </c>
      <c r="AU353" s="686">
        <v>35047.910000000003</v>
      </c>
      <c r="AV353" s="686">
        <v>19646.247000000003</v>
      </c>
      <c r="AW353" s="686">
        <v>20961.12</v>
      </c>
      <c r="AX353" s="686">
        <v>0</v>
      </c>
      <c r="AY353" s="686">
        <v>0</v>
      </c>
      <c r="AZ353" s="686">
        <v>0</v>
      </c>
      <c r="BA353" s="686">
        <v>0</v>
      </c>
    </row>
    <row r="354" spans="1:53" outlineLevel="2">
      <c r="A354" s="799" t="s">
        <v>1210</v>
      </c>
      <c r="B354" s="800" t="s">
        <v>1211</v>
      </c>
      <c r="C354" s="801" t="s">
        <v>1212</v>
      </c>
      <c r="D354" s="802"/>
      <c r="E354" s="803"/>
      <c r="F354" s="686">
        <v>7375.415</v>
      </c>
      <c r="G354" s="686">
        <v>23443.95</v>
      </c>
      <c r="H354" s="818">
        <v>-16068.535</v>
      </c>
      <c r="I354" s="804">
        <v>-0.6854022039801313</v>
      </c>
      <c r="K354" s="686">
        <v>50743.523000000001</v>
      </c>
      <c r="L354" s="686">
        <v>70971.578999999998</v>
      </c>
      <c r="M354" s="818">
        <v>-20228.055999999997</v>
      </c>
      <c r="N354" s="804">
        <v>-0.28501628799889034</v>
      </c>
      <c r="Q354" s="686">
        <v>21262.896000000001</v>
      </c>
      <c r="R354" s="686">
        <v>29294.420000000002</v>
      </c>
      <c r="S354" s="818">
        <v>-8031.5240000000013</v>
      </c>
      <c r="T354" s="804">
        <v>-0.27416566021788452</v>
      </c>
      <c r="V354" s="686">
        <v>68227.752999999997</v>
      </c>
      <c r="W354" s="686">
        <v>78249.198999999993</v>
      </c>
      <c r="X354" s="818">
        <v>-10021.445999999996</v>
      </c>
      <c r="Y354" s="804">
        <v>-0.12807090843191887</v>
      </c>
      <c r="AA354" s="687">
        <v>-10309.06</v>
      </c>
      <c r="AB354" s="686"/>
      <c r="AC354" s="686">
        <v>11677.204</v>
      </c>
      <c r="AD354" s="686">
        <v>999.29500000000007</v>
      </c>
      <c r="AE354" s="686">
        <v>20376.88</v>
      </c>
      <c r="AF354" s="686">
        <v>4489.8550000000005</v>
      </c>
      <c r="AG354" s="686">
        <v>4133.9250000000002</v>
      </c>
      <c r="AH354" s="686">
        <v>2109.86</v>
      </c>
      <c r="AI354" s="686">
        <v>3740.61</v>
      </c>
      <c r="AJ354" s="686">
        <v>23443.95</v>
      </c>
      <c r="AK354" s="686">
        <v>8828.2049999999999</v>
      </c>
      <c r="AL354" s="686">
        <v>3536.4450000000002</v>
      </c>
      <c r="AM354" s="686">
        <v>3063.35</v>
      </c>
      <c r="AN354" s="686">
        <v>2056.23</v>
      </c>
      <c r="AO354" s="686"/>
      <c r="AP354" s="686">
        <v>10957.125</v>
      </c>
      <c r="AQ354" s="686">
        <v>5137.3180000000002</v>
      </c>
      <c r="AR354" s="686">
        <v>8467.7710000000006</v>
      </c>
      <c r="AS354" s="686">
        <v>2404.0509999999999</v>
      </c>
      <c r="AT354" s="686">
        <v>2514.3620000000001</v>
      </c>
      <c r="AU354" s="686">
        <v>2027.2710000000002</v>
      </c>
      <c r="AV354" s="686">
        <v>11860.210000000001</v>
      </c>
      <c r="AW354" s="686">
        <v>7375.415</v>
      </c>
      <c r="AX354" s="686">
        <v>0</v>
      </c>
      <c r="AY354" s="686">
        <v>0</v>
      </c>
      <c r="AZ354" s="686">
        <v>0</v>
      </c>
      <c r="BA354" s="686">
        <v>0</v>
      </c>
    </row>
    <row r="355" spans="1:53" outlineLevel="2">
      <c r="A355" s="799" t="s">
        <v>1213</v>
      </c>
      <c r="B355" s="800" t="s">
        <v>1214</v>
      </c>
      <c r="C355" s="801" t="s">
        <v>1215</v>
      </c>
      <c r="D355" s="802"/>
      <c r="E355" s="803"/>
      <c r="F355" s="686">
        <v>0</v>
      </c>
      <c r="G355" s="686">
        <v>0</v>
      </c>
      <c r="H355" s="818">
        <v>0</v>
      </c>
      <c r="I355" s="804">
        <v>0</v>
      </c>
      <c r="K355" s="686">
        <v>17.89</v>
      </c>
      <c r="L355" s="686">
        <v>556.69000000000005</v>
      </c>
      <c r="M355" s="818">
        <v>-538.80000000000007</v>
      </c>
      <c r="N355" s="804">
        <v>-0.96786362248288993</v>
      </c>
      <c r="Q355" s="686">
        <v>0</v>
      </c>
      <c r="R355" s="686">
        <v>0</v>
      </c>
      <c r="S355" s="818">
        <v>0</v>
      </c>
      <c r="T355" s="804">
        <v>0</v>
      </c>
      <c r="V355" s="686">
        <v>86.81</v>
      </c>
      <c r="W355" s="686">
        <v>1325.3700000000001</v>
      </c>
      <c r="X355" s="818">
        <v>-1238.5600000000002</v>
      </c>
      <c r="Y355" s="804">
        <v>-0.93450130906841111</v>
      </c>
      <c r="AA355" s="687">
        <v>87.69</v>
      </c>
      <c r="AB355" s="686"/>
      <c r="AC355" s="686">
        <v>308.90000000000003</v>
      </c>
      <c r="AD355" s="686">
        <v>316.29000000000002</v>
      </c>
      <c r="AE355" s="686">
        <v>-60.22</v>
      </c>
      <c r="AF355" s="686">
        <v>-8.2799999999999994</v>
      </c>
      <c r="AG355" s="686">
        <v>0</v>
      </c>
      <c r="AH355" s="686">
        <v>0</v>
      </c>
      <c r="AI355" s="686">
        <v>0</v>
      </c>
      <c r="AJ355" s="686">
        <v>0</v>
      </c>
      <c r="AK355" s="686">
        <v>27.63</v>
      </c>
      <c r="AL355" s="686">
        <v>0</v>
      </c>
      <c r="AM355" s="686">
        <v>44.54</v>
      </c>
      <c r="AN355" s="686">
        <v>-3.25</v>
      </c>
      <c r="AO355" s="686"/>
      <c r="AP355" s="686">
        <v>0</v>
      </c>
      <c r="AQ355" s="686">
        <v>0</v>
      </c>
      <c r="AR355" s="686">
        <v>24.37</v>
      </c>
      <c r="AS355" s="686">
        <v>-6.48</v>
      </c>
      <c r="AT355" s="686">
        <v>0</v>
      </c>
      <c r="AU355" s="686">
        <v>0</v>
      </c>
      <c r="AV355" s="686">
        <v>0</v>
      </c>
      <c r="AW355" s="686">
        <v>0</v>
      </c>
      <c r="AX355" s="686">
        <v>0</v>
      </c>
      <c r="AY355" s="686">
        <v>0</v>
      </c>
      <c r="AZ355" s="686">
        <v>0</v>
      </c>
      <c r="BA355" s="686">
        <v>0</v>
      </c>
    </row>
    <row r="356" spans="1:53" outlineLevel="2">
      <c r="A356" s="799" t="s">
        <v>1216</v>
      </c>
      <c r="B356" s="800" t="s">
        <v>1217</v>
      </c>
      <c r="C356" s="801" t="s">
        <v>1218</v>
      </c>
      <c r="D356" s="802"/>
      <c r="E356" s="803"/>
      <c r="F356" s="686">
        <v>7952.7</v>
      </c>
      <c r="G356" s="686">
        <v>181.51</v>
      </c>
      <c r="H356" s="818">
        <v>7771.19</v>
      </c>
      <c r="I356" s="804" t="s">
        <v>3376</v>
      </c>
      <c r="K356" s="686">
        <v>31350.23</v>
      </c>
      <c r="L356" s="686">
        <v>116244.87</v>
      </c>
      <c r="M356" s="818">
        <v>-84894.64</v>
      </c>
      <c r="N356" s="804">
        <v>-0.73030870093450151</v>
      </c>
      <c r="Q356" s="686">
        <v>18051.100000000002</v>
      </c>
      <c r="R356" s="686">
        <v>44.730000000000004</v>
      </c>
      <c r="S356" s="818">
        <v>18006.370000000003</v>
      </c>
      <c r="T356" s="804" t="s">
        <v>3376</v>
      </c>
      <c r="V356" s="686">
        <v>35630.68</v>
      </c>
      <c r="W356" s="686">
        <v>125165.29</v>
      </c>
      <c r="X356" s="818">
        <v>-89534.609999999986</v>
      </c>
      <c r="Y356" s="804">
        <v>-0.71533098353385349</v>
      </c>
      <c r="AA356" s="687">
        <v>1373.84</v>
      </c>
      <c r="AB356" s="686"/>
      <c r="AC356" s="686">
        <v>96937.76</v>
      </c>
      <c r="AD356" s="686">
        <v>3100.5</v>
      </c>
      <c r="AE356" s="686">
        <v>10780.1</v>
      </c>
      <c r="AF356" s="686">
        <v>4943.34</v>
      </c>
      <c r="AG356" s="686">
        <v>438.44</v>
      </c>
      <c r="AH356" s="686">
        <v>-130.33000000000001</v>
      </c>
      <c r="AI356" s="686">
        <v>-6.45</v>
      </c>
      <c r="AJ356" s="686">
        <v>181.51</v>
      </c>
      <c r="AK356" s="686">
        <v>10.47</v>
      </c>
      <c r="AL356" s="686">
        <v>4269.9800000000005</v>
      </c>
      <c r="AM356" s="686">
        <v>0</v>
      </c>
      <c r="AN356" s="686">
        <v>0</v>
      </c>
      <c r="AO356" s="686"/>
      <c r="AP356" s="686">
        <v>13025.53</v>
      </c>
      <c r="AQ356" s="686">
        <v>-28.36</v>
      </c>
      <c r="AR356" s="686">
        <v>306.16000000000003</v>
      </c>
      <c r="AS356" s="686">
        <v>8.39</v>
      </c>
      <c r="AT356" s="686">
        <v>-12.59</v>
      </c>
      <c r="AU356" s="686">
        <v>0</v>
      </c>
      <c r="AV356" s="686">
        <v>10098.4</v>
      </c>
      <c r="AW356" s="686">
        <v>7952.7</v>
      </c>
      <c r="AX356" s="686">
        <v>1063.02</v>
      </c>
      <c r="AY356" s="686">
        <v>0</v>
      </c>
      <c r="AZ356" s="686">
        <v>0</v>
      </c>
      <c r="BA356" s="686">
        <v>0</v>
      </c>
    </row>
    <row r="357" spans="1:53" outlineLevel="2">
      <c r="A357" s="799" t="s">
        <v>1219</v>
      </c>
      <c r="B357" s="800" t="s">
        <v>1220</v>
      </c>
      <c r="C357" s="801" t="s">
        <v>1221</v>
      </c>
      <c r="D357" s="802"/>
      <c r="E357" s="803"/>
      <c r="F357" s="686">
        <v>21837.05</v>
      </c>
      <c r="G357" s="686">
        <v>15885.62</v>
      </c>
      <c r="H357" s="818">
        <v>5951.4299999999985</v>
      </c>
      <c r="I357" s="804">
        <v>0.37464260129601479</v>
      </c>
      <c r="K357" s="686">
        <v>150419.39000000001</v>
      </c>
      <c r="L357" s="686">
        <v>140677.08000000002</v>
      </c>
      <c r="M357" s="818">
        <v>9742.3099999999977</v>
      </c>
      <c r="N357" s="804">
        <v>6.9253001270711601E-2</v>
      </c>
      <c r="Q357" s="686">
        <v>67344.42</v>
      </c>
      <c r="R357" s="686">
        <v>53906.39</v>
      </c>
      <c r="S357" s="818">
        <v>13438.029999999999</v>
      </c>
      <c r="T357" s="804">
        <v>0.2492845467856408</v>
      </c>
      <c r="V357" s="686">
        <v>267332.7</v>
      </c>
      <c r="W357" s="686">
        <v>225562.81</v>
      </c>
      <c r="X357" s="818">
        <v>41769.890000000014</v>
      </c>
      <c r="Y357" s="804">
        <v>0.18518074854626973</v>
      </c>
      <c r="AA357" s="687">
        <v>9500.7199999999993</v>
      </c>
      <c r="AB357" s="686"/>
      <c r="AC357" s="686">
        <v>28538.100000000002</v>
      </c>
      <c r="AD357" s="686">
        <v>11719.24</v>
      </c>
      <c r="AE357" s="686">
        <v>20874.240000000002</v>
      </c>
      <c r="AF357" s="686">
        <v>14815.66</v>
      </c>
      <c r="AG357" s="686">
        <v>10823.45</v>
      </c>
      <c r="AH357" s="686">
        <v>26913.55</v>
      </c>
      <c r="AI357" s="686">
        <v>11107.22</v>
      </c>
      <c r="AJ357" s="686">
        <v>15885.62</v>
      </c>
      <c r="AK357" s="686">
        <v>13537.81</v>
      </c>
      <c r="AL357" s="686">
        <v>10407.81</v>
      </c>
      <c r="AM357" s="686">
        <v>82878.3</v>
      </c>
      <c r="AN357" s="686">
        <v>10089.39</v>
      </c>
      <c r="AO357" s="686"/>
      <c r="AP357" s="686">
        <v>12623.51</v>
      </c>
      <c r="AQ357" s="686">
        <v>32849.81</v>
      </c>
      <c r="AR357" s="686">
        <v>10441.120000000001</v>
      </c>
      <c r="AS357" s="686">
        <v>18366.52</v>
      </c>
      <c r="AT357" s="686">
        <v>8794.01</v>
      </c>
      <c r="AU357" s="686">
        <v>27010.89</v>
      </c>
      <c r="AV357" s="686">
        <v>18496.48</v>
      </c>
      <c r="AW357" s="686">
        <v>21837.05</v>
      </c>
      <c r="AX357" s="686">
        <v>-206.97</v>
      </c>
      <c r="AY357" s="686">
        <v>0</v>
      </c>
      <c r="AZ357" s="686">
        <v>0</v>
      </c>
      <c r="BA357" s="686">
        <v>0</v>
      </c>
    </row>
    <row r="358" spans="1:53" outlineLevel="2">
      <c r="A358" s="799" t="s">
        <v>1222</v>
      </c>
      <c r="B358" s="800" t="s">
        <v>1223</v>
      </c>
      <c r="C358" s="801" t="s">
        <v>1224</v>
      </c>
      <c r="D358" s="802"/>
      <c r="E358" s="803"/>
      <c r="F358" s="686">
        <v>0</v>
      </c>
      <c r="G358" s="686">
        <v>800</v>
      </c>
      <c r="H358" s="818">
        <v>-800</v>
      </c>
      <c r="I358" s="804" t="s">
        <v>3376</v>
      </c>
      <c r="K358" s="686">
        <v>6400</v>
      </c>
      <c r="L358" s="686">
        <v>6400</v>
      </c>
      <c r="M358" s="818">
        <v>0</v>
      </c>
      <c r="N358" s="804">
        <v>0</v>
      </c>
      <c r="Q358" s="686">
        <v>1600</v>
      </c>
      <c r="R358" s="686">
        <v>2400</v>
      </c>
      <c r="S358" s="818">
        <v>-800</v>
      </c>
      <c r="T358" s="804">
        <v>-0.33333333333333331</v>
      </c>
      <c r="V358" s="686">
        <v>17433.71</v>
      </c>
      <c r="W358" s="686">
        <v>17580.11</v>
      </c>
      <c r="X358" s="818">
        <v>-146.40000000000146</v>
      </c>
      <c r="Y358" s="804">
        <v>-8.3275929445265958E-3</v>
      </c>
      <c r="AA358" s="687">
        <v>700</v>
      </c>
      <c r="AB358" s="686"/>
      <c r="AC358" s="686">
        <v>700</v>
      </c>
      <c r="AD358" s="686">
        <v>900</v>
      </c>
      <c r="AE358" s="686">
        <v>1600</v>
      </c>
      <c r="AF358" s="686">
        <v>0</v>
      </c>
      <c r="AG358" s="686">
        <v>800</v>
      </c>
      <c r="AH358" s="686">
        <v>800</v>
      </c>
      <c r="AI358" s="686">
        <v>800</v>
      </c>
      <c r="AJ358" s="686">
        <v>800</v>
      </c>
      <c r="AK358" s="686">
        <v>800</v>
      </c>
      <c r="AL358" s="686">
        <v>800</v>
      </c>
      <c r="AM358" s="686">
        <v>8633.7100000000009</v>
      </c>
      <c r="AN358" s="686">
        <v>800</v>
      </c>
      <c r="AO358" s="686"/>
      <c r="AP358" s="686">
        <v>800</v>
      </c>
      <c r="AQ358" s="686">
        <v>0</v>
      </c>
      <c r="AR358" s="686">
        <v>1600</v>
      </c>
      <c r="AS358" s="686">
        <v>800</v>
      </c>
      <c r="AT358" s="686">
        <v>1600</v>
      </c>
      <c r="AU358" s="686">
        <v>800</v>
      </c>
      <c r="AV358" s="686">
        <v>800</v>
      </c>
      <c r="AW358" s="686">
        <v>0</v>
      </c>
      <c r="AX358" s="686">
        <v>800</v>
      </c>
      <c r="AY358" s="686">
        <v>0</v>
      </c>
      <c r="AZ358" s="686">
        <v>0</v>
      </c>
      <c r="BA358" s="686">
        <v>0</v>
      </c>
    </row>
    <row r="359" spans="1:53" outlineLevel="2">
      <c r="A359" s="799" t="s">
        <v>1225</v>
      </c>
      <c r="B359" s="800" t="s">
        <v>1226</v>
      </c>
      <c r="C359" s="801" t="s">
        <v>1227</v>
      </c>
      <c r="D359" s="802"/>
      <c r="E359" s="803"/>
      <c r="F359" s="686">
        <v>3997.73</v>
      </c>
      <c r="G359" s="686">
        <v>4374</v>
      </c>
      <c r="H359" s="818">
        <v>-376.27</v>
      </c>
      <c r="I359" s="804">
        <v>-8.6024234110653866E-2</v>
      </c>
      <c r="K359" s="686">
        <v>32900.79</v>
      </c>
      <c r="L359" s="686">
        <v>35391.129999999997</v>
      </c>
      <c r="M359" s="818">
        <v>-2490.3399999999965</v>
      </c>
      <c r="N359" s="804">
        <v>-7.0366218880267367E-2</v>
      </c>
      <c r="Q359" s="686">
        <v>12126</v>
      </c>
      <c r="R359" s="686">
        <v>13327.16</v>
      </c>
      <c r="S359" s="818">
        <v>-1201.1599999999999</v>
      </c>
      <c r="T359" s="804">
        <v>-9.0128729601805624E-2</v>
      </c>
      <c r="V359" s="686">
        <v>50074.97</v>
      </c>
      <c r="W359" s="686">
        <v>51737.979999999996</v>
      </c>
      <c r="X359" s="818">
        <v>-1663.0099999999948</v>
      </c>
      <c r="Y359" s="804">
        <v>-3.2142924791420051E-2</v>
      </c>
      <c r="AA359" s="687">
        <v>4507.1900000000005</v>
      </c>
      <c r="AB359" s="686"/>
      <c r="AC359" s="686">
        <v>4495.42</v>
      </c>
      <c r="AD359" s="686">
        <v>4556.43</v>
      </c>
      <c r="AE359" s="686">
        <v>4634.95</v>
      </c>
      <c r="AF359" s="686">
        <v>3831.9300000000003</v>
      </c>
      <c r="AG359" s="686">
        <v>4545.24</v>
      </c>
      <c r="AH359" s="686">
        <v>4568.76</v>
      </c>
      <c r="AI359" s="686">
        <v>4384.4000000000005</v>
      </c>
      <c r="AJ359" s="686">
        <v>4374</v>
      </c>
      <c r="AK359" s="686">
        <v>4331.7700000000004</v>
      </c>
      <c r="AL359" s="686">
        <v>4288.21</v>
      </c>
      <c r="AM359" s="686">
        <v>4280.5</v>
      </c>
      <c r="AN359" s="686">
        <v>4273.7</v>
      </c>
      <c r="AO359" s="686"/>
      <c r="AP359" s="686">
        <v>4264.7</v>
      </c>
      <c r="AQ359" s="686">
        <v>4202.6499999999996</v>
      </c>
      <c r="AR359" s="686">
        <v>4118.76</v>
      </c>
      <c r="AS359" s="686">
        <v>4095.9</v>
      </c>
      <c r="AT359" s="686">
        <v>4092.78</v>
      </c>
      <c r="AU359" s="686">
        <v>4092.1600000000003</v>
      </c>
      <c r="AV359" s="686">
        <v>4036.11</v>
      </c>
      <c r="AW359" s="686">
        <v>3997.73</v>
      </c>
      <c r="AX359" s="686">
        <v>0</v>
      </c>
      <c r="AY359" s="686">
        <v>0</v>
      </c>
      <c r="AZ359" s="686">
        <v>0</v>
      </c>
      <c r="BA359" s="686">
        <v>0</v>
      </c>
    </row>
    <row r="360" spans="1:53" outlineLevel="1">
      <c r="A360" s="799" t="s">
        <v>1228</v>
      </c>
      <c r="B360" s="1014"/>
      <c r="C360" s="890" t="s">
        <v>1229</v>
      </c>
      <c r="D360" s="1022"/>
      <c r="E360" s="1022"/>
      <c r="F360" s="992">
        <v>1803301.0949999997</v>
      </c>
      <c r="G360" s="992">
        <v>1703643.0599999998</v>
      </c>
      <c r="H360" s="887">
        <v>99658.034999999916</v>
      </c>
      <c r="I360" s="680">
        <v>5.8497015800950659E-2</v>
      </c>
      <c r="J360" s="1024"/>
      <c r="K360" s="992">
        <v>13433230.867000004</v>
      </c>
      <c r="L360" s="992">
        <v>14644271.189000001</v>
      </c>
      <c r="M360" s="887">
        <v>-1211040.3219999969</v>
      </c>
      <c r="N360" s="679">
        <v>-8.2697206734990411E-2</v>
      </c>
      <c r="O360" s="1025"/>
      <c r="P360" s="1025"/>
      <c r="Q360" s="992">
        <v>5154584.63</v>
      </c>
      <c r="R360" s="992">
        <v>5485189.5500000017</v>
      </c>
      <c r="S360" s="887">
        <v>-330604.92000000179</v>
      </c>
      <c r="T360" s="680">
        <v>-6.0272287217494919E-2</v>
      </c>
      <c r="U360" s="1025"/>
      <c r="V360" s="992">
        <v>25045543.986999996</v>
      </c>
      <c r="W360" s="992">
        <v>17139198.241000004</v>
      </c>
      <c r="X360" s="887">
        <v>7906345.7459999919</v>
      </c>
      <c r="Y360" s="679">
        <v>0.46130196026828196</v>
      </c>
      <c r="Z360" s="799"/>
      <c r="AA360" s="1027">
        <v>1880190.3760000004</v>
      </c>
      <c r="AB360" s="799"/>
      <c r="AC360" s="992">
        <v>2724951.6239999998</v>
      </c>
      <c r="AD360" s="992">
        <v>1411679.385</v>
      </c>
      <c r="AE360" s="992">
        <v>1443913.0300000005</v>
      </c>
      <c r="AF360" s="992">
        <v>2115974.5850000009</v>
      </c>
      <c r="AG360" s="992">
        <v>1462563.0149999999</v>
      </c>
      <c r="AH360" s="992">
        <v>2659165.4399999995</v>
      </c>
      <c r="AI360" s="992">
        <v>1122381.0500000007</v>
      </c>
      <c r="AJ360" s="992">
        <v>1703643.0599999998</v>
      </c>
      <c r="AK360" s="992">
        <v>1067245.9750000001</v>
      </c>
      <c r="AL360" s="992">
        <v>2996860.6750000003</v>
      </c>
      <c r="AM360" s="992">
        <v>3989121.4300000006</v>
      </c>
      <c r="AN360" s="992">
        <v>3559085.04</v>
      </c>
      <c r="AO360" s="799"/>
      <c r="AP360" s="992">
        <v>1650647.5749999993</v>
      </c>
      <c r="AQ360" s="992">
        <v>1636745.5379999997</v>
      </c>
      <c r="AR360" s="992">
        <v>1430835.5309999997</v>
      </c>
      <c r="AS360" s="992">
        <v>1894389.4009999998</v>
      </c>
      <c r="AT360" s="992">
        <v>1666028.1919999998</v>
      </c>
      <c r="AU360" s="992">
        <v>1019437.3910000002</v>
      </c>
      <c r="AV360" s="992">
        <v>2331846.1439999999</v>
      </c>
      <c r="AW360" s="992">
        <v>1803301.0949999997</v>
      </c>
      <c r="AX360" s="992">
        <v>219215.3</v>
      </c>
      <c r="AY360" s="992">
        <v>0</v>
      </c>
      <c r="AZ360" s="992">
        <v>0</v>
      </c>
      <c r="BA360" s="992">
        <v>0</v>
      </c>
    </row>
    <row r="361" spans="1:53" s="863" customFormat="1" ht="13">
      <c r="A361" s="799"/>
      <c r="B361" s="1014" t="s">
        <v>1230</v>
      </c>
      <c r="C361" s="892" t="s">
        <v>1231</v>
      </c>
      <c r="D361" s="1032"/>
      <c r="E361" s="1032"/>
      <c r="F361" s="992">
        <v>38854067.439000003</v>
      </c>
      <c r="G361" s="992">
        <v>34557813.689999998</v>
      </c>
      <c r="H361" s="887">
        <v>4296253.7490000054</v>
      </c>
      <c r="I361" s="680">
        <v>0.124320762521016</v>
      </c>
      <c r="J361" s="1029"/>
      <c r="K361" s="992">
        <v>310411271.42400008</v>
      </c>
      <c r="L361" s="992">
        <v>262562029.43899995</v>
      </c>
      <c r="M361" s="887">
        <v>47849241.985000134</v>
      </c>
      <c r="N361" s="680">
        <v>0.18223976287522095</v>
      </c>
      <c r="O361" s="806"/>
      <c r="P361" s="1030"/>
      <c r="Q361" s="992">
        <v>122467980.18200001</v>
      </c>
      <c r="R361" s="992">
        <v>96907256.780000001</v>
      </c>
      <c r="S361" s="887">
        <v>25560723.40200001</v>
      </c>
      <c r="T361" s="680">
        <v>0.26376480205221642</v>
      </c>
      <c r="U361" s="1030" t="s">
        <v>1232</v>
      </c>
      <c r="V361" s="992">
        <v>439018789.81400013</v>
      </c>
      <c r="W361" s="992">
        <v>355651060.76400006</v>
      </c>
      <c r="X361" s="887">
        <v>83367729.050000072</v>
      </c>
      <c r="Y361" s="679">
        <v>0.23440877378774508</v>
      </c>
      <c r="AA361" s="1027">
        <v>18639067.586000003</v>
      </c>
      <c r="AC361" s="992">
        <v>42179814.403999999</v>
      </c>
      <c r="AD361" s="992">
        <v>34067841.585000001</v>
      </c>
      <c r="AE361" s="992">
        <v>31876180.169999994</v>
      </c>
      <c r="AF361" s="992">
        <v>27454282.295000002</v>
      </c>
      <c r="AG361" s="992">
        <v>30076654.205000002</v>
      </c>
      <c r="AH361" s="992">
        <v>31777191.959999997</v>
      </c>
      <c r="AI361" s="992">
        <v>30572251.130000003</v>
      </c>
      <c r="AJ361" s="992">
        <v>34557813.689999998</v>
      </c>
      <c r="AK361" s="992">
        <v>28402267.782999996</v>
      </c>
      <c r="AL361" s="992">
        <v>31887624.787</v>
      </c>
      <c r="AM361" s="992">
        <v>33604725.449999996</v>
      </c>
      <c r="AN361" s="992">
        <v>34712900.370000005</v>
      </c>
      <c r="AP361" s="992">
        <v>44359428.31499999</v>
      </c>
      <c r="AQ361" s="992">
        <v>40972069.340999991</v>
      </c>
      <c r="AR361" s="992">
        <v>37294853.085999995</v>
      </c>
      <c r="AS361" s="992">
        <v>31479839.969000004</v>
      </c>
      <c r="AT361" s="992">
        <v>33837100.531000003</v>
      </c>
      <c r="AU361" s="992">
        <v>45483652.940000005</v>
      </c>
      <c r="AV361" s="992">
        <v>38130259.803000003</v>
      </c>
      <c r="AW361" s="992">
        <v>38854067.439000003</v>
      </c>
      <c r="AX361" s="992">
        <v>338058805.63999999</v>
      </c>
      <c r="AY361" s="992">
        <v>-1883787</v>
      </c>
      <c r="AZ361" s="992">
        <v>0</v>
      </c>
      <c r="BA361" s="992">
        <v>0</v>
      </c>
    </row>
    <row r="362" spans="1:53" ht="13" outlineLevel="2">
      <c r="B362" s="1014"/>
      <c r="C362" s="892"/>
      <c r="D362" s="1032"/>
      <c r="E362" s="1032"/>
      <c r="F362" s="992">
        <v>1023.929999999702</v>
      </c>
      <c r="G362" s="992">
        <v>0</v>
      </c>
      <c r="H362" s="887">
        <v>1023.929999999702</v>
      </c>
      <c r="I362" s="680" t="s">
        <v>3376</v>
      </c>
      <c r="J362" s="799"/>
      <c r="K362" s="992">
        <v>6947.9099999964237</v>
      </c>
      <c r="L362" s="992">
        <v>0</v>
      </c>
      <c r="M362" s="887"/>
      <c r="N362" s="680"/>
      <c r="O362" s="806"/>
      <c r="P362" s="806"/>
      <c r="Q362" s="992">
        <v>4053.7200000062585</v>
      </c>
      <c r="R362" s="992">
        <v>0</v>
      </c>
      <c r="S362" s="887">
        <v>4053.7200000062585</v>
      </c>
      <c r="T362" s="680" t="s">
        <v>3376</v>
      </c>
      <c r="U362" s="806"/>
      <c r="V362" s="992">
        <v>6947.9100000560284</v>
      </c>
      <c r="W362" s="992">
        <v>0</v>
      </c>
      <c r="X362" s="887">
        <v>6947.9100000560284</v>
      </c>
      <c r="Y362" s="680" t="s">
        <v>3376</v>
      </c>
      <c r="Z362" s="799"/>
      <c r="AA362" s="1027">
        <v>0</v>
      </c>
      <c r="AB362" s="863"/>
      <c r="AC362" s="992">
        <v>0</v>
      </c>
      <c r="AD362" s="992">
        <v>0</v>
      </c>
      <c r="AE362" s="992">
        <v>0</v>
      </c>
      <c r="AF362" s="992">
        <v>0</v>
      </c>
      <c r="AG362" s="992">
        <v>0</v>
      </c>
      <c r="AH362" s="992">
        <v>0</v>
      </c>
      <c r="AI362" s="992">
        <v>0</v>
      </c>
      <c r="AJ362" s="992">
        <v>0</v>
      </c>
      <c r="AK362" s="992">
        <v>0</v>
      </c>
      <c r="AL362" s="992">
        <v>0</v>
      </c>
      <c r="AM362" s="992">
        <v>0</v>
      </c>
      <c r="AN362" s="992">
        <v>0</v>
      </c>
      <c r="AO362" s="863"/>
      <c r="AP362" s="992">
        <v>412.8699999935925</v>
      </c>
      <c r="AQ362" s="992">
        <v>142.21999999508262</v>
      </c>
      <c r="AR362" s="992">
        <v>859.11999999172986</v>
      </c>
      <c r="AS362" s="992">
        <v>60.94000000320375</v>
      </c>
      <c r="AT362" s="992">
        <v>1419.0400000009686</v>
      </c>
      <c r="AU362" s="992">
        <v>1875.5000000018626</v>
      </c>
      <c r="AV362" s="992">
        <v>1154.2900000009686</v>
      </c>
      <c r="AW362" s="992">
        <v>1023.929999999702</v>
      </c>
      <c r="AX362" s="992">
        <v>2.1420419216156006E-8</v>
      </c>
      <c r="AY362" s="992">
        <v>0</v>
      </c>
      <c r="AZ362" s="992">
        <v>0</v>
      </c>
      <c r="BA362" s="992">
        <v>0</v>
      </c>
    </row>
    <row r="363" spans="1:53" outlineLevel="2">
      <c r="A363" s="799" t="s">
        <v>1233</v>
      </c>
      <c r="B363" s="800" t="s">
        <v>1234</v>
      </c>
      <c r="C363" s="801" t="s">
        <v>1235</v>
      </c>
      <c r="D363" s="802"/>
      <c r="E363" s="803"/>
      <c r="F363" s="686">
        <v>64888.49</v>
      </c>
      <c r="G363" s="686">
        <v>167134.35</v>
      </c>
      <c r="H363" s="818">
        <v>-102245.86000000002</v>
      </c>
      <c r="I363" s="804">
        <v>-0.61175850446063307</v>
      </c>
      <c r="K363" s="686">
        <v>671030.85</v>
      </c>
      <c r="L363" s="686">
        <v>1214300.8400000001</v>
      </c>
      <c r="M363" s="818">
        <v>-543269.99000000011</v>
      </c>
      <c r="N363" s="804">
        <v>-0.44739324235335298</v>
      </c>
      <c r="Q363" s="686">
        <v>212212.56</v>
      </c>
      <c r="R363" s="686">
        <v>430925.53</v>
      </c>
      <c r="S363" s="818">
        <v>-218712.97000000003</v>
      </c>
      <c r="T363" s="804">
        <v>-0.50754238209093816</v>
      </c>
      <c r="V363" s="686">
        <v>1134160.22</v>
      </c>
      <c r="W363" s="686">
        <v>1687437.4300000002</v>
      </c>
      <c r="X363" s="818">
        <v>-553277.2100000002</v>
      </c>
      <c r="Y363" s="804">
        <v>-0.32788013360590212</v>
      </c>
      <c r="AA363" s="687">
        <v>103558.45</v>
      </c>
      <c r="AB363" s="686"/>
      <c r="AC363" s="686">
        <v>133582.19</v>
      </c>
      <c r="AD363" s="686">
        <v>171623.7</v>
      </c>
      <c r="AE363" s="686">
        <v>148277.66</v>
      </c>
      <c r="AF363" s="686">
        <v>162044.84</v>
      </c>
      <c r="AG363" s="686">
        <v>167846.92</v>
      </c>
      <c r="AH363" s="686">
        <v>128935.01000000001</v>
      </c>
      <c r="AI363" s="686">
        <v>134856.17000000001</v>
      </c>
      <c r="AJ363" s="686">
        <v>167134.35</v>
      </c>
      <c r="AK363" s="686">
        <v>117557.61</v>
      </c>
      <c r="AL363" s="686">
        <v>142591.74</v>
      </c>
      <c r="AM363" s="686">
        <v>120200.2</v>
      </c>
      <c r="AN363" s="686">
        <v>82779.820000000007</v>
      </c>
      <c r="AO363" s="686"/>
      <c r="AP363" s="686">
        <v>88724.91</v>
      </c>
      <c r="AQ363" s="686">
        <v>89108.91</v>
      </c>
      <c r="AR363" s="686">
        <v>83007.7</v>
      </c>
      <c r="AS363" s="686">
        <v>100567.77</v>
      </c>
      <c r="AT363" s="686">
        <v>97409</v>
      </c>
      <c r="AU363" s="686">
        <v>65789.02</v>
      </c>
      <c r="AV363" s="686">
        <v>81535.05</v>
      </c>
      <c r="AW363" s="686">
        <v>64888.49</v>
      </c>
      <c r="AX363" s="686">
        <v>1146.4100000000001</v>
      </c>
      <c r="AY363" s="686">
        <v>0</v>
      </c>
      <c r="AZ363" s="686">
        <v>0</v>
      </c>
      <c r="BA363" s="686">
        <v>0</v>
      </c>
    </row>
    <row r="364" spans="1:53" outlineLevel="2">
      <c r="A364" s="799" t="s">
        <v>1236</v>
      </c>
      <c r="B364" s="800" t="s">
        <v>1237</v>
      </c>
      <c r="C364" s="801" t="s">
        <v>1238</v>
      </c>
      <c r="D364" s="802"/>
      <c r="E364" s="803"/>
      <c r="F364" s="686">
        <v>50468.3</v>
      </c>
      <c r="G364" s="686">
        <v>250410.78</v>
      </c>
      <c r="H364" s="818">
        <v>-199942.47999999998</v>
      </c>
      <c r="I364" s="804">
        <v>-0.79845795776044459</v>
      </c>
      <c r="K364" s="686">
        <v>1107171.1100000001</v>
      </c>
      <c r="L364" s="686">
        <v>1115447.54</v>
      </c>
      <c r="M364" s="818">
        <v>-8276.4299999999348</v>
      </c>
      <c r="N364" s="804">
        <v>-7.4198289952747886E-3</v>
      </c>
      <c r="Q364" s="686">
        <v>373544.67</v>
      </c>
      <c r="R364" s="686">
        <v>576734.71999999997</v>
      </c>
      <c r="S364" s="818">
        <v>-203190.05</v>
      </c>
      <c r="T364" s="804">
        <v>-0.35231111107720375</v>
      </c>
      <c r="V364" s="686">
        <v>1786187.36</v>
      </c>
      <c r="W364" s="686">
        <v>1540553.52</v>
      </c>
      <c r="X364" s="818">
        <v>245633.84000000008</v>
      </c>
      <c r="Y364" s="804">
        <v>0.15944518435166088</v>
      </c>
      <c r="AA364" s="687">
        <v>-271332.3</v>
      </c>
      <c r="AB364" s="686"/>
      <c r="AC364" s="686">
        <v>187165.95</v>
      </c>
      <c r="AD364" s="686">
        <v>122742.27</v>
      </c>
      <c r="AE364" s="686">
        <v>62302.66</v>
      </c>
      <c r="AF364" s="686">
        <v>100866.27</v>
      </c>
      <c r="AG364" s="686">
        <v>65635.67</v>
      </c>
      <c r="AH364" s="686">
        <v>90430.22</v>
      </c>
      <c r="AI364" s="686">
        <v>235893.72</v>
      </c>
      <c r="AJ364" s="686">
        <v>250410.78</v>
      </c>
      <c r="AK364" s="686">
        <v>309080.44</v>
      </c>
      <c r="AL364" s="686">
        <v>159060.78</v>
      </c>
      <c r="AM364" s="686">
        <v>170027.01</v>
      </c>
      <c r="AN364" s="686">
        <v>40848.020000000004</v>
      </c>
      <c r="AO364" s="686"/>
      <c r="AP364" s="686">
        <v>145729.15</v>
      </c>
      <c r="AQ364" s="686">
        <v>132952.54</v>
      </c>
      <c r="AR364" s="686">
        <v>174774.73</v>
      </c>
      <c r="AS364" s="686">
        <v>129767.46</v>
      </c>
      <c r="AT364" s="686">
        <v>150402.56</v>
      </c>
      <c r="AU364" s="686">
        <v>167010.37</v>
      </c>
      <c r="AV364" s="686">
        <v>156066</v>
      </c>
      <c r="AW364" s="686">
        <v>50468.3</v>
      </c>
      <c r="AX364" s="686">
        <v>13416.95</v>
      </c>
      <c r="AY364" s="686">
        <v>0</v>
      </c>
      <c r="AZ364" s="686">
        <v>0</v>
      </c>
      <c r="BA364" s="686">
        <v>0</v>
      </c>
    </row>
    <row r="365" spans="1:53" outlineLevel="2">
      <c r="A365" s="799" t="s">
        <v>1239</v>
      </c>
      <c r="B365" s="800" t="s">
        <v>1240</v>
      </c>
      <c r="C365" s="801" t="s">
        <v>1241</v>
      </c>
      <c r="D365" s="802"/>
      <c r="E365" s="803"/>
      <c r="F365" s="686">
        <v>553224.63</v>
      </c>
      <c r="G365" s="686">
        <v>945535.53</v>
      </c>
      <c r="H365" s="818">
        <v>-392310.9</v>
      </c>
      <c r="I365" s="804">
        <v>-0.41490868143262688</v>
      </c>
      <c r="K365" s="686">
        <v>8908857.8499999996</v>
      </c>
      <c r="L365" s="686">
        <v>8213992.2699999996</v>
      </c>
      <c r="M365" s="818">
        <v>694865.58000000007</v>
      </c>
      <c r="N365" s="804">
        <v>8.4595353533246029E-2</v>
      </c>
      <c r="Q365" s="686">
        <v>1631164.9</v>
      </c>
      <c r="R365" s="686">
        <v>2355281.65</v>
      </c>
      <c r="S365" s="818">
        <v>-724116.75</v>
      </c>
      <c r="T365" s="804">
        <v>-0.30744380401384269</v>
      </c>
      <c r="V365" s="686">
        <v>14849786.73</v>
      </c>
      <c r="W365" s="686">
        <v>13230439.539999999</v>
      </c>
      <c r="X365" s="818">
        <v>1619347.1900000013</v>
      </c>
      <c r="Y365" s="804">
        <v>0.12239557008700873</v>
      </c>
      <c r="AA365" s="687">
        <v>677824.94000000006</v>
      </c>
      <c r="AB365" s="686"/>
      <c r="AC365" s="686">
        <v>561579.53</v>
      </c>
      <c r="AD365" s="686">
        <v>793147.47</v>
      </c>
      <c r="AE365" s="686">
        <v>1049787.43</v>
      </c>
      <c r="AF365" s="686">
        <v>1555207.49</v>
      </c>
      <c r="AG365" s="686">
        <v>1898988.7000000002</v>
      </c>
      <c r="AH365" s="686">
        <v>681572.32000000007</v>
      </c>
      <c r="AI365" s="686">
        <v>728173.8</v>
      </c>
      <c r="AJ365" s="686">
        <v>945535.53</v>
      </c>
      <c r="AK365" s="686">
        <v>1738804.28</v>
      </c>
      <c r="AL365" s="686">
        <v>2160211.39</v>
      </c>
      <c r="AM365" s="686">
        <v>1034360.02</v>
      </c>
      <c r="AN365" s="686">
        <v>1007553.19</v>
      </c>
      <c r="AO365" s="686"/>
      <c r="AP365" s="686">
        <v>932569.59</v>
      </c>
      <c r="AQ365" s="686">
        <v>1345756.46</v>
      </c>
      <c r="AR365" s="686">
        <v>1591331.56</v>
      </c>
      <c r="AS365" s="686">
        <v>2264765.64</v>
      </c>
      <c r="AT365" s="686">
        <v>1143269.7</v>
      </c>
      <c r="AU365" s="686">
        <v>316845.68</v>
      </c>
      <c r="AV365" s="686">
        <v>761094.59</v>
      </c>
      <c r="AW365" s="686">
        <v>553224.63</v>
      </c>
      <c r="AX365" s="686">
        <v>4208.8500000000004</v>
      </c>
      <c r="AY365" s="686">
        <v>0</v>
      </c>
      <c r="AZ365" s="686">
        <v>0</v>
      </c>
      <c r="BA365" s="686">
        <v>0</v>
      </c>
    </row>
    <row r="366" spans="1:53" outlineLevel="2">
      <c r="A366" s="799" t="s">
        <v>1242</v>
      </c>
      <c r="B366" s="800" t="s">
        <v>1243</v>
      </c>
      <c r="C366" s="801" t="s">
        <v>1244</v>
      </c>
      <c r="D366" s="802"/>
      <c r="E366" s="803"/>
      <c r="F366" s="686">
        <v>0</v>
      </c>
      <c r="G366" s="686">
        <v>1.41</v>
      </c>
      <c r="H366" s="818">
        <v>-1.41</v>
      </c>
      <c r="I366" s="804" t="s">
        <v>3376</v>
      </c>
      <c r="K366" s="686">
        <v>0</v>
      </c>
      <c r="L366" s="686">
        <v>1.41</v>
      </c>
      <c r="M366" s="818">
        <v>-1.41</v>
      </c>
      <c r="N366" s="804" t="s">
        <v>3376</v>
      </c>
      <c r="Q366" s="686">
        <v>0</v>
      </c>
      <c r="R366" s="686">
        <v>1.41</v>
      </c>
      <c r="S366" s="818">
        <v>-1.41</v>
      </c>
      <c r="T366" s="804" t="s">
        <v>3376</v>
      </c>
      <c r="V366" s="686">
        <v>-1.41</v>
      </c>
      <c r="W366" s="686">
        <v>1.41</v>
      </c>
      <c r="X366" s="818">
        <v>-2.82</v>
      </c>
      <c r="Y366" s="804">
        <v>-2</v>
      </c>
      <c r="AA366" s="687">
        <v>0</v>
      </c>
      <c r="AB366" s="686"/>
      <c r="AC366" s="686">
        <v>0</v>
      </c>
      <c r="AD366" s="686">
        <v>0</v>
      </c>
      <c r="AE366" s="686">
        <v>0</v>
      </c>
      <c r="AF366" s="686">
        <v>0</v>
      </c>
      <c r="AG366" s="686">
        <v>0</v>
      </c>
      <c r="AH366" s="686">
        <v>0</v>
      </c>
      <c r="AI366" s="686">
        <v>0</v>
      </c>
      <c r="AJ366" s="686">
        <v>1.41</v>
      </c>
      <c r="AK366" s="686">
        <v>-1.41</v>
      </c>
      <c r="AL366" s="686">
        <v>0</v>
      </c>
      <c r="AM366" s="686">
        <v>0</v>
      </c>
      <c r="AN366" s="686">
        <v>0</v>
      </c>
      <c r="AO366" s="686"/>
      <c r="AP366" s="686">
        <v>0</v>
      </c>
      <c r="AQ366" s="686">
        <v>0</v>
      </c>
      <c r="AR366" s="686">
        <v>0</v>
      </c>
      <c r="AS366" s="686">
        <v>0</v>
      </c>
      <c r="AT366" s="686">
        <v>0</v>
      </c>
      <c r="AU366" s="686">
        <v>0</v>
      </c>
      <c r="AV366" s="686">
        <v>0</v>
      </c>
      <c r="AW366" s="686">
        <v>0</v>
      </c>
      <c r="AX366" s="686">
        <v>0</v>
      </c>
      <c r="AY366" s="686">
        <v>0</v>
      </c>
      <c r="AZ366" s="686">
        <v>0</v>
      </c>
      <c r="BA366" s="686">
        <v>0</v>
      </c>
    </row>
    <row r="367" spans="1:53" outlineLevel="2">
      <c r="A367" s="799" t="s">
        <v>1245</v>
      </c>
      <c r="B367" s="800" t="s">
        <v>1246</v>
      </c>
      <c r="C367" s="801" t="s">
        <v>1247</v>
      </c>
      <c r="D367" s="802"/>
      <c r="E367" s="803"/>
      <c r="F367" s="686">
        <v>0</v>
      </c>
      <c r="G367" s="686">
        <v>-817.80000000000007</v>
      </c>
      <c r="H367" s="818">
        <v>817.80000000000007</v>
      </c>
      <c r="I367" s="804" t="s">
        <v>3376</v>
      </c>
      <c r="K367" s="686">
        <v>-3413.61</v>
      </c>
      <c r="L367" s="686">
        <v>-7167.12</v>
      </c>
      <c r="M367" s="818">
        <v>3753.5099999999998</v>
      </c>
      <c r="N367" s="804">
        <v>0.5237124535378227</v>
      </c>
      <c r="Q367" s="686">
        <v>-732.15</v>
      </c>
      <c r="R367" s="686">
        <v>-1662</v>
      </c>
      <c r="S367" s="818">
        <v>929.85</v>
      </c>
      <c r="T367" s="804">
        <v>0.55947653429602895</v>
      </c>
      <c r="V367" s="686">
        <v>-6741.24</v>
      </c>
      <c r="W367" s="686">
        <v>-10425.6</v>
      </c>
      <c r="X367" s="818">
        <v>3684.3600000000006</v>
      </c>
      <c r="Y367" s="804">
        <v>0.35339548802946597</v>
      </c>
      <c r="AA367" s="687">
        <v>-536.25</v>
      </c>
      <c r="AB367" s="686"/>
      <c r="AC367" s="686">
        <v>-289.12</v>
      </c>
      <c r="AD367" s="686">
        <v>-422.5</v>
      </c>
      <c r="AE367" s="686">
        <v>-888.75</v>
      </c>
      <c r="AF367" s="686">
        <v>-1811.25</v>
      </c>
      <c r="AG367" s="686">
        <v>-2093.5</v>
      </c>
      <c r="AH367" s="686">
        <v>-491.95</v>
      </c>
      <c r="AI367" s="686">
        <v>-352.25</v>
      </c>
      <c r="AJ367" s="686">
        <v>-817.80000000000007</v>
      </c>
      <c r="AK367" s="686">
        <v>0</v>
      </c>
      <c r="AL367" s="686">
        <v>-1476.4</v>
      </c>
      <c r="AM367" s="686">
        <v>-1525.03</v>
      </c>
      <c r="AN367" s="686">
        <v>-326.2</v>
      </c>
      <c r="AO367" s="686"/>
      <c r="AP367" s="686">
        <v>-189.33</v>
      </c>
      <c r="AQ367" s="686">
        <v>-268.18</v>
      </c>
      <c r="AR367" s="686">
        <v>-129.56</v>
      </c>
      <c r="AS367" s="686">
        <v>-1808.74</v>
      </c>
      <c r="AT367" s="686">
        <v>-285.65000000000003</v>
      </c>
      <c r="AU367" s="686">
        <v>-540.36</v>
      </c>
      <c r="AV367" s="686">
        <v>-191.79</v>
      </c>
      <c r="AW367" s="686">
        <v>0</v>
      </c>
      <c r="AX367" s="686">
        <v>0</v>
      </c>
      <c r="AY367" s="686">
        <v>0</v>
      </c>
      <c r="AZ367" s="686">
        <v>0</v>
      </c>
      <c r="BA367" s="686">
        <v>0</v>
      </c>
    </row>
    <row r="368" spans="1:53" outlineLevel="2">
      <c r="A368" s="799" t="s">
        <v>1248</v>
      </c>
      <c r="B368" s="800" t="s">
        <v>1249</v>
      </c>
      <c r="C368" s="801" t="s">
        <v>1250</v>
      </c>
      <c r="D368" s="802"/>
      <c r="E368" s="803"/>
      <c r="F368" s="686">
        <v>-58271.11</v>
      </c>
      <c r="G368" s="686">
        <v>-58271.11</v>
      </c>
      <c r="H368" s="818">
        <v>0</v>
      </c>
      <c r="I368" s="804">
        <v>0</v>
      </c>
      <c r="K368" s="686">
        <v>-466168.88</v>
      </c>
      <c r="L368" s="686">
        <v>-429863.2</v>
      </c>
      <c r="M368" s="818">
        <v>-36305.679999999993</v>
      </c>
      <c r="N368" s="804">
        <v>-8.4458683599805684E-2</v>
      </c>
      <c r="Q368" s="686">
        <v>-174813.33000000002</v>
      </c>
      <c r="R368" s="686">
        <v>-174813.33000000002</v>
      </c>
      <c r="S368" s="818">
        <v>0</v>
      </c>
      <c r="T368" s="804">
        <v>0</v>
      </c>
      <c r="V368" s="686">
        <v>-699253.32000000007</v>
      </c>
      <c r="W368" s="686">
        <v>-352508.32</v>
      </c>
      <c r="X368" s="818">
        <v>-346745.00000000006</v>
      </c>
      <c r="Y368" s="804">
        <v>-0.983650541921961</v>
      </c>
      <c r="AA368" s="687">
        <v>19338.72</v>
      </c>
      <c r="AB368" s="686"/>
      <c r="AC368" s="686">
        <v>-21965.43</v>
      </c>
      <c r="AD368" s="686">
        <v>-58271.11</v>
      </c>
      <c r="AE368" s="686">
        <v>-58271.11</v>
      </c>
      <c r="AF368" s="686">
        <v>-58271.11</v>
      </c>
      <c r="AG368" s="686">
        <v>-58271.11</v>
      </c>
      <c r="AH368" s="686">
        <v>-58271.11</v>
      </c>
      <c r="AI368" s="686">
        <v>-58271.11</v>
      </c>
      <c r="AJ368" s="686">
        <v>-58271.11</v>
      </c>
      <c r="AK368" s="686">
        <v>-58271.11</v>
      </c>
      <c r="AL368" s="686">
        <v>-58271.11</v>
      </c>
      <c r="AM368" s="686">
        <v>-58271.11</v>
      </c>
      <c r="AN368" s="686">
        <v>-58271.11</v>
      </c>
      <c r="AO368" s="686"/>
      <c r="AP368" s="686">
        <v>-58271.11</v>
      </c>
      <c r="AQ368" s="686">
        <v>-58271.11</v>
      </c>
      <c r="AR368" s="686">
        <v>-58271.11</v>
      </c>
      <c r="AS368" s="686">
        <v>-58271.11</v>
      </c>
      <c r="AT368" s="686">
        <v>-58271.11</v>
      </c>
      <c r="AU368" s="686">
        <v>-58271.11</v>
      </c>
      <c r="AV368" s="686">
        <v>-58271.11</v>
      </c>
      <c r="AW368" s="686">
        <v>-58271.11</v>
      </c>
      <c r="AX368" s="686">
        <v>0</v>
      </c>
      <c r="AY368" s="686">
        <v>0</v>
      </c>
      <c r="AZ368" s="686">
        <v>0</v>
      </c>
      <c r="BA368" s="686">
        <v>0</v>
      </c>
    </row>
    <row r="369" spans="1:53" outlineLevel="2">
      <c r="A369" s="799" t="s">
        <v>1251</v>
      </c>
      <c r="B369" s="800" t="s">
        <v>1252</v>
      </c>
      <c r="C369" s="801" t="s">
        <v>1253</v>
      </c>
      <c r="D369" s="802"/>
      <c r="E369" s="803"/>
      <c r="F369" s="686">
        <v>284033.88</v>
      </c>
      <c r="G369" s="686">
        <v>112146.36</v>
      </c>
      <c r="H369" s="818">
        <v>171887.52000000002</v>
      </c>
      <c r="I369" s="804">
        <v>1.5327070802833014</v>
      </c>
      <c r="K369" s="686">
        <v>3289169.46</v>
      </c>
      <c r="L369" s="686">
        <v>2377964.09</v>
      </c>
      <c r="M369" s="818">
        <v>911205.37000000011</v>
      </c>
      <c r="N369" s="804">
        <v>0.38318718681744274</v>
      </c>
      <c r="Q369" s="686">
        <v>913168.41</v>
      </c>
      <c r="R369" s="686">
        <v>405544.42</v>
      </c>
      <c r="S369" s="818">
        <v>507623.99000000005</v>
      </c>
      <c r="T369" s="804">
        <v>1.2517099606499333</v>
      </c>
      <c r="V369" s="686">
        <v>4860357.8499999996</v>
      </c>
      <c r="W369" s="686">
        <v>4521076.1199999992</v>
      </c>
      <c r="X369" s="818">
        <v>339281.73000000045</v>
      </c>
      <c r="Y369" s="804">
        <v>7.5044463086810509E-2</v>
      </c>
      <c r="AA369" s="687">
        <v>347039.94</v>
      </c>
      <c r="AB369" s="686"/>
      <c r="AC369" s="686">
        <v>657471.45000000007</v>
      </c>
      <c r="AD369" s="686">
        <v>292217.57</v>
      </c>
      <c r="AE369" s="686">
        <v>179978.02</v>
      </c>
      <c r="AF369" s="686">
        <v>342735.63</v>
      </c>
      <c r="AG369" s="686">
        <v>500017</v>
      </c>
      <c r="AH369" s="686">
        <v>115997.6</v>
      </c>
      <c r="AI369" s="686">
        <v>177400.46</v>
      </c>
      <c r="AJ369" s="686">
        <v>112146.36</v>
      </c>
      <c r="AK369" s="686">
        <v>404623.94</v>
      </c>
      <c r="AL369" s="686">
        <v>619505.02</v>
      </c>
      <c r="AM369" s="686">
        <v>386930.9</v>
      </c>
      <c r="AN369" s="686">
        <v>160128.53</v>
      </c>
      <c r="AO369" s="686"/>
      <c r="AP369" s="686">
        <v>297750.94</v>
      </c>
      <c r="AQ369" s="686">
        <v>560545.38</v>
      </c>
      <c r="AR369" s="686">
        <v>634962.46</v>
      </c>
      <c r="AS369" s="686">
        <v>607188.98</v>
      </c>
      <c r="AT369" s="686">
        <v>275553.28999999998</v>
      </c>
      <c r="AU369" s="686">
        <v>252404.07</v>
      </c>
      <c r="AV369" s="686">
        <v>376730.46</v>
      </c>
      <c r="AW369" s="686">
        <v>284033.88</v>
      </c>
      <c r="AX369" s="686">
        <v>-1620.25</v>
      </c>
      <c r="AY369" s="686">
        <v>0</v>
      </c>
      <c r="AZ369" s="686">
        <v>0</v>
      </c>
      <c r="BA369" s="686">
        <v>0</v>
      </c>
    </row>
    <row r="370" spans="1:53" outlineLevel="2">
      <c r="A370" s="799" t="s">
        <v>3620</v>
      </c>
      <c r="B370" s="800" t="s">
        <v>3621</v>
      </c>
      <c r="C370" s="801" t="s">
        <v>3514</v>
      </c>
      <c r="D370" s="802"/>
      <c r="E370" s="803"/>
      <c r="F370" s="686">
        <v>-2152.4499999999998</v>
      </c>
      <c r="G370" s="686">
        <v>0</v>
      </c>
      <c r="H370" s="818">
        <v>-2152.4499999999998</v>
      </c>
      <c r="I370" s="804" t="s">
        <v>3376</v>
      </c>
      <c r="K370" s="686">
        <v>33143.050000000003</v>
      </c>
      <c r="L370" s="686">
        <v>0</v>
      </c>
      <c r="M370" s="818">
        <v>33143.050000000003</v>
      </c>
      <c r="N370" s="804" t="s">
        <v>3376</v>
      </c>
      <c r="Q370" s="686">
        <v>6073.1</v>
      </c>
      <c r="R370" s="686">
        <v>0</v>
      </c>
      <c r="S370" s="818">
        <v>6073.1</v>
      </c>
      <c r="T370" s="804" t="s">
        <v>3376</v>
      </c>
      <c r="V370" s="686">
        <v>33143.050000000003</v>
      </c>
      <c r="W370" s="686">
        <v>0</v>
      </c>
      <c r="X370" s="818">
        <v>33143.050000000003</v>
      </c>
      <c r="Y370" s="804" t="s">
        <v>3376</v>
      </c>
      <c r="AA370" s="687">
        <v>0</v>
      </c>
      <c r="AB370" s="686"/>
      <c r="AC370" s="686">
        <v>0</v>
      </c>
      <c r="AD370" s="686">
        <v>0</v>
      </c>
      <c r="AE370" s="686">
        <v>0</v>
      </c>
      <c r="AF370" s="686">
        <v>0</v>
      </c>
      <c r="AG370" s="686">
        <v>0</v>
      </c>
      <c r="AH370" s="686">
        <v>0</v>
      </c>
      <c r="AI370" s="686">
        <v>0</v>
      </c>
      <c r="AJ370" s="686">
        <v>0</v>
      </c>
      <c r="AK370" s="686">
        <v>0</v>
      </c>
      <c r="AL370" s="686">
        <v>0</v>
      </c>
      <c r="AM370" s="686">
        <v>0</v>
      </c>
      <c r="AN370" s="686">
        <v>0</v>
      </c>
      <c r="AO370" s="686"/>
      <c r="AP370" s="686">
        <v>0</v>
      </c>
      <c r="AQ370" s="686">
        <v>2025</v>
      </c>
      <c r="AR370" s="686">
        <v>15142.5</v>
      </c>
      <c r="AS370" s="686">
        <v>5985.1500000000005</v>
      </c>
      <c r="AT370" s="686">
        <v>3917.3</v>
      </c>
      <c r="AU370" s="686">
        <v>2475.3000000000002</v>
      </c>
      <c r="AV370" s="686">
        <v>5750.25</v>
      </c>
      <c r="AW370" s="686">
        <v>-2152.4499999999998</v>
      </c>
      <c r="AX370" s="686">
        <v>0</v>
      </c>
      <c r="AY370" s="686">
        <v>0</v>
      </c>
      <c r="AZ370" s="686">
        <v>0</v>
      </c>
      <c r="BA370" s="686">
        <v>0</v>
      </c>
    </row>
    <row r="371" spans="1:53" outlineLevel="2">
      <c r="A371" s="799" t="s">
        <v>3622</v>
      </c>
      <c r="B371" s="800" t="s">
        <v>3623</v>
      </c>
      <c r="C371" s="801" t="s">
        <v>3517</v>
      </c>
      <c r="D371" s="802"/>
      <c r="E371" s="803"/>
      <c r="F371" s="686">
        <v>1107.0899999999999</v>
      </c>
      <c r="G371" s="686">
        <v>0</v>
      </c>
      <c r="H371" s="818">
        <v>1107.0899999999999</v>
      </c>
      <c r="I371" s="804" t="s">
        <v>3376</v>
      </c>
      <c r="K371" s="686">
        <v>2655.9</v>
      </c>
      <c r="L371" s="686">
        <v>0</v>
      </c>
      <c r="M371" s="818">
        <v>2655.9</v>
      </c>
      <c r="N371" s="804" t="s">
        <v>3376</v>
      </c>
      <c r="Q371" s="686">
        <v>1531.72</v>
      </c>
      <c r="R371" s="686">
        <v>0</v>
      </c>
      <c r="S371" s="818">
        <v>1531.72</v>
      </c>
      <c r="T371" s="804" t="s">
        <v>3376</v>
      </c>
      <c r="V371" s="686">
        <v>2655.9</v>
      </c>
      <c r="W371" s="686">
        <v>0</v>
      </c>
      <c r="X371" s="818">
        <v>2655.9</v>
      </c>
      <c r="Y371" s="804" t="s">
        <v>3376</v>
      </c>
      <c r="AA371" s="687">
        <v>0</v>
      </c>
      <c r="AB371" s="686"/>
      <c r="AC371" s="686">
        <v>0</v>
      </c>
      <c r="AD371" s="686">
        <v>0</v>
      </c>
      <c r="AE371" s="686">
        <v>0</v>
      </c>
      <c r="AF371" s="686">
        <v>0</v>
      </c>
      <c r="AG371" s="686">
        <v>0</v>
      </c>
      <c r="AH371" s="686">
        <v>0</v>
      </c>
      <c r="AI371" s="686">
        <v>0</v>
      </c>
      <c r="AJ371" s="686">
        <v>0</v>
      </c>
      <c r="AK371" s="686">
        <v>0</v>
      </c>
      <c r="AL371" s="686">
        <v>0</v>
      </c>
      <c r="AM371" s="686">
        <v>0</v>
      </c>
      <c r="AN371" s="686">
        <v>0</v>
      </c>
      <c r="AO371" s="686"/>
      <c r="AP371" s="686">
        <v>0</v>
      </c>
      <c r="AQ371" s="686">
        <v>310.27</v>
      </c>
      <c r="AR371" s="686">
        <v>101.59</v>
      </c>
      <c r="AS371" s="686">
        <v>228.56</v>
      </c>
      <c r="AT371" s="686">
        <v>483.76</v>
      </c>
      <c r="AU371" s="686">
        <v>248.73000000000002</v>
      </c>
      <c r="AV371" s="686">
        <v>175.9</v>
      </c>
      <c r="AW371" s="686">
        <v>1107.0899999999999</v>
      </c>
      <c r="AX371" s="686">
        <v>0</v>
      </c>
      <c r="AY371" s="686">
        <v>0</v>
      </c>
      <c r="AZ371" s="686">
        <v>0</v>
      </c>
      <c r="BA371" s="686">
        <v>0</v>
      </c>
    </row>
    <row r="372" spans="1:53" outlineLevel="2">
      <c r="A372" s="799" t="s">
        <v>1254</v>
      </c>
      <c r="B372" s="800" t="s">
        <v>1255</v>
      </c>
      <c r="C372" s="801" t="s">
        <v>1256</v>
      </c>
      <c r="D372" s="802"/>
      <c r="E372" s="803"/>
      <c r="F372" s="686">
        <v>147040.29</v>
      </c>
      <c r="G372" s="686">
        <v>134458.42000000001</v>
      </c>
      <c r="H372" s="818">
        <v>12581.869999999995</v>
      </c>
      <c r="I372" s="804">
        <v>9.3574429924135616E-2</v>
      </c>
      <c r="K372" s="686">
        <v>1004242.04</v>
      </c>
      <c r="L372" s="686">
        <v>1123162.8799999999</v>
      </c>
      <c r="M372" s="818">
        <v>-118920.83999999985</v>
      </c>
      <c r="N372" s="804">
        <v>-0.10588031541783136</v>
      </c>
      <c r="Q372" s="686">
        <v>439647.10000000003</v>
      </c>
      <c r="R372" s="686">
        <v>430019.64</v>
      </c>
      <c r="S372" s="818">
        <v>9627.460000000021</v>
      </c>
      <c r="T372" s="804">
        <v>2.2388419282430964E-2</v>
      </c>
      <c r="V372" s="686">
        <v>1416563.69</v>
      </c>
      <c r="W372" s="686">
        <v>1869379.3499999999</v>
      </c>
      <c r="X372" s="818">
        <v>-452815.65999999992</v>
      </c>
      <c r="Y372" s="804">
        <v>-0.24222780678517711</v>
      </c>
      <c r="AA372" s="687">
        <v>330971.11</v>
      </c>
      <c r="AB372" s="686"/>
      <c r="AC372" s="686">
        <v>130678.22</v>
      </c>
      <c r="AD372" s="686">
        <v>129431.47</v>
      </c>
      <c r="AE372" s="686">
        <v>127297.72</v>
      </c>
      <c r="AF372" s="686">
        <v>146152.41</v>
      </c>
      <c r="AG372" s="686">
        <v>159583.42000000001</v>
      </c>
      <c r="AH372" s="686">
        <v>124535.06</v>
      </c>
      <c r="AI372" s="686">
        <v>171026.16</v>
      </c>
      <c r="AJ372" s="686">
        <v>134458.42000000001</v>
      </c>
      <c r="AK372" s="686">
        <v>87555.27</v>
      </c>
      <c r="AL372" s="686">
        <v>101290.85</v>
      </c>
      <c r="AM372" s="686">
        <v>150343.49</v>
      </c>
      <c r="AN372" s="686">
        <v>73132.040000000008</v>
      </c>
      <c r="AO372" s="686"/>
      <c r="AP372" s="686">
        <v>109604.86</v>
      </c>
      <c r="AQ372" s="686">
        <v>77991.820000000007</v>
      </c>
      <c r="AR372" s="686">
        <v>217748.98</v>
      </c>
      <c r="AS372" s="686">
        <v>181737.08000000002</v>
      </c>
      <c r="AT372" s="686">
        <v>-22487.8</v>
      </c>
      <c r="AU372" s="686">
        <v>183758.83000000002</v>
      </c>
      <c r="AV372" s="686">
        <v>108847.98</v>
      </c>
      <c r="AW372" s="686">
        <v>147040.29</v>
      </c>
      <c r="AX372" s="686">
        <v>6410.1900000000005</v>
      </c>
      <c r="AY372" s="686">
        <v>0</v>
      </c>
      <c r="AZ372" s="686">
        <v>0</v>
      </c>
      <c r="BA372" s="686">
        <v>0</v>
      </c>
    </row>
    <row r="373" spans="1:53" outlineLevel="2">
      <c r="A373" s="799" t="s">
        <v>1257</v>
      </c>
      <c r="B373" s="800" t="s">
        <v>1258</v>
      </c>
      <c r="C373" s="801" t="s">
        <v>1259</v>
      </c>
      <c r="D373" s="802"/>
      <c r="E373" s="803"/>
      <c r="F373" s="686">
        <v>0</v>
      </c>
      <c r="G373" s="686">
        <v>0</v>
      </c>
      <c r="H373" s="818">
        <v>0</v>
      </c>
      <c r="I373" s="804">
        <v>0</v>
      </c>
      <c r="K373" s="686">
        <v>0</v>
      </c>
      <c r="L373" s="686">
        <v>-13.57</v>
      </c>
      <c r="M373" s="818">
        <v>13.57</v>
      </c>
      <c r="N373" s="804" t="s">
        <v>3376</v>
      </c>
      <c r="Q373" s="686">
        <v>0</v>
      </c>
      <c r="R373" s="686">
        <v>0</v>
      </c>
      <c r="S373" s="818">
        <v>0</v>
      </c>
      <c r="T373" s="804">
        <v>0</v>
      </c>
      <c r="V373" s="686">
        <v>0</v>
      </c>
      <c r="W373" s="686">
        <v>0</v>
      </c>
      <c r="X373" s="818">
        <v>0</v>
      </c>
      <c r="Y373" s="804">
        <v>0</v>
      </c>
      <c r="AA373" s="687">
        <v>13.57</v>
      </c>
      <c r="AB373" s="686"/>
      <c r="AC373" s="686">
        <v>-13.57</v>
      </c>
      <c r="AD373" s="686">
        <v>0</v>
      </c>
      <c r="AE373" s="686">
        <v>0</v>
      </c>
      <c r="AF373" s="686">
        <v>0</v>
      </c>
      <c r="AG373" s="686">
        <v>0</v>
      </c>
      <c r="AH373" s="686">
        <v>0</v>
      </c>
      <c r="AI373" s="686">
        <v>0</v>
      </c>
      <c r="AJ373" s="686">
        <v>0</v>
      </c>
      <c r="AK373" s="686">
        <v>0</v>
      </c>
      <c r="AL373" s="686">
        <v>0</v>
      </c>
      <c r="AM373" s="686">
        <v>0</v>
      </c>
      <c r="AN373" s="686">
        <v>0</v>
      </c>
      <c r="AO373" s="686"/>
      <c r="AP373" s="686">
        <v>0</v>
      </c>
      <c r="AQ373" s="686">
        <v>0</v>
      </c>
      <c r="AR373" s="686">
        <v>0</v>
      </c>
      <c r="AS373" s="686">
        <v>0</v>
      </c>
      <c r="AT373" s="686">
        <v>0</v>
      </c>
      <c r="AU373" s="686">
        <v>0</v>
      </c>
      <c r="AV373" s="686">
        <v>0</v>
      </c>
      <c r="AW373" s="686">
        <v>0</v>
      </c>
      <c r="AX373" s="686">
        <v>0</v>
      </c>
      <c r="AY373" s="686">
        <v>0</v>
      </c>
      <c r="AZ373" s="686">
        <v>0</v>
      </c>
      <c r="BA373" s="686">
        <v>0</v>
      </c>
    </row>
    <row r="374" spans="1:53" outlineLevel="1">
      <c r="A374" s="799" t="s">
        <v>1260</v>
      </c>
      <c r="B374" s="1014"/>
      <c r="C374" s="890" t="s">
        <v>1261</v>
      </c>
      <c r="D374" s="1022"/>
      <c r="E374" s="1022"/>
      <c r="F374" s="992">
        <v>1040339.1200000001</v>
      </c>
      <c r="G374" s="992">
        <v>1550597.94</v>
      </c>
      <c r="H374" s="887">
        <v>-510258.81999999983</v>
      </c>
      <c r="I374" s="680">
        <v>-0.32907229323418286</v>
      </c>
      <c r="J374" s="799"/>
      <c r="K374" s="992">
        <v>14546687.77</v>
      </c>
      <c r="L374" s="992">
        <v>13607825.140000001</v>
      </c>
      <c r="M374" s="887">
        <v>938862.62999999896</v>
      </c>
      <c r="N374" s="680">
        <v>6.8994319102486559E-2</v>
      </c>
      <c r="O374" s="1031"/>
      <c r="P374" s="1031"/>
      <c r="Q374" s="992">
        <v>3401796.9800000004</v>
      </c>
      <c r="R374" s="992">
        <v>4022032.04</v>
      </c>
      <c r="S374" s="887">
        <v>-620235.05999999959</v>
      </c>
      <c r="T374" s="680">
        <v>-0.15420937820276528</v>
      </c>
      <c r="U374" s="1031"/>
      <c r="V374" s="992">
        <v>23376858.829999998</v>
      </c>
      <c r="W374" s="992">
        <v>22485953.449999999</v>
      </c>
      <c r="X374" s="887">
        <v>890905.37999999896</v>
      </c>
      <c r="Y374" s="680">
        <v>3.962052941099542E-2</v>
      </c>
      <c r="Z374" s="799"/>
      <c r="AA374" s="1027">
        <v>1206878.18</v>
      </c>
      <c r="AB374" s="799"/>
      <c r="AC374" s="992">
        <v>1648209.22</v>
      </c>
      <c r="AD374" s="992">
        <v>1450468.8699999999</v>
      </c>
      <c r="AE374" s="992">
        <v>1508483.63</v>
      </c>
      <c r="AF374" s="992">
        <v>2246924.2800000003</v>
      </c>
      <c r="AG374" s="992">
        <v>2731707.0999999996</v>
      </c>
      <c r="AH374" s="992">
        <v>1082707.1500000001</v>
      </c>
      <c r="AI374" s="992">
        <v>1388726.95</v>
      </c>
      <c r="AJ374" s="992">
        <v>1550597.94</v>
      </c>
      <c r="AK374" s="992">
        <v>2599349.02</v>
      </c>
      <c r="AL374" s="992">
        <v>3122912.2700000005</v>
      </c>
      <c r="AM374" s="992">
        <v>1802065.4799999997</v>
      </c>
      <c r="AN374" s="992">
        <v>1305844.29</v>
      </c>
      <c r="AO374" s="799"/>
      <c r="AP374" s="992">
        <v>1515919.0099999998</v>
      </c>
      <c r="AQ374" s="992">
        <v>2150151.09</v>
      </c>
      <c r="AR374" s="992">
        <v>2658668.8499999996</v>
      </c>
      <c r="AS374" s="992">
        <v>3230160.79</v>
      </c>
      <c r="AT374" s="992">
        <v>1589991.05</v>
      </c>
      <c r="AU374" s="992">
        <v>929720.53000000026</v>
      </c>
      <c r="AV374" s="992">
        <v>1431737.3299999998</v>
      </c>
      <c r="AW374" s="992">
        <v>1040339.1200000001</v>
      </c>
      <c r="AX374" s="992">
        <v>23562.15</v>
      </c>
      <c r="AY374" s="992">
        <v>0</v>
      </c>
      <c r="AZ374" s="992">
        <v>0</v>
      </c>
      <c r="BA374" s="992">
        <v>0</v>
      </c>
    </row>
    <row r="375" spans="1:53" ht="0.75" customHeight="1" outlineLevel="2">
      <c r="B375" s="1014"/>
      <c r="C375" s="890"/>
      <c r="D375" s="1022"/>
      <c r="E375" s="1022"/>
      <c r="F375" s="992"/>
      <c r="G375" s="992"/>
      <c r="H375" s="992"/>
      <c r="I375" s="1023"/>
      <c r="J375" s="799"/>
      <c r="K375" s="992"/>
      <c r="L375" s="992"/>
      <c r="M375" s="887"/>
      <c r="N375" s="680"/>
      <c r="O375" s="1031"/>
      <c r="P375" s="1031"/>
      <c r="Q375" s="992"/>
      <c r="R375" s="992"/>
      <c r="S375" s="992"/>
      <c r="T375" s="1023"/>
      <c r="U375" s="1031"/>
      <c r="V375" s="992"/>
      <c r="W375" s="992"/>
      <c r="X375" s="992"/>
      <c r="Y375" s="1023"/>
      <c r="Z375" s="799"/>
      <c r="AA375" s="1027"/>
      <c r="AB375" s="799"/>
      <c r="AC375" s="992"/>
      <c r="AD375" s="992"/>
      <c r="AE375" s="992"/>
      <c r="AF375" s="992"/>
      <c r="AG375" s="992"/>
      <c r="AH375" s="992"/>
      <c r="AI375" s="992"/>
      <c r="AJ375" s="992"/>
      <c r="AK375" s="992"/>
      <c r="AL375" s="992"/>
      <c r="AM375" s="992"/>
      <c r="AN375" s="992"/>
      <c r="AO375" s="799"/>
      <c r="AP375" s="992"/>
      <c r="AQ375" s="992"/>
      <c r="AR375" s="992"/>
      <c r="AS375" s="992"/>
      <c r="AT375" s="992"/>
      <c r="AU375" s="992"/>
      <c r="AV375" s="992"/>
      <c r="AW375" s="992"/>
      <c r="AX375" s="992"/>
      <c r="AY375" s="992"/>
      <c r="AZ375" s="992"/>
      <c r="BA375" s="992"/>
    </row>
    <row r="376" spans="1:53" outlineLevel="2">
      <c r="A376" s="799" t="s">
        <v>3684</v>
      </c>
      <c r="B376" s="800" t="s">
        <v>3685</v>
      </c>
      <c r="C376" s="801" t="s">
        <v>1279</v>
      </c>
      <c r="D376" s="802"/>
      <c r="E376" s="803"/>
      <c r="F376" s="686">
        <v>0</v>
      </c>
      <c r="G376" s="686">
        <v>0</v>
      </c>
      <c r="H376" s="818">
        <v>0</v>
      </c>
      <c r="I376" s="804">
        <v>0</v>
      </c>
      <c r="K376" s="686">
        <v>0.19</v>
      </c>
      <c r="L376" s="686">
        <v>0</v>
      </c>
      <c r="M376" s="818">
        <v>0.19</v>
      </c>
      <c r="N376" s="804" t="s">
        <v>3376</v>
      </c>
      <c r="Q376" s="686">
        <v>0.19</v>
      </c>
      <c r="R376" s="686">
        <v>0</v>
      </c>
      <c r="S376" s="818">
        <v>0.19</v>
      </c>
      <c r="T376" s="804" t="s">
        <v>3376</v>
      </c>
      <c r="V376" s="686">
        <v>0.19</v>
      </c>
      <c r="W376" s="686">
        <v>0</v>
      </c>
      <c r="X376" s="818">
        <v>0.19</v>
      </c>
      <c r="Y376" s="804" t="s">
        <v>3376</v>
      </c>
      <c r="AA376" s="687">
        <v>0</v>
      </c>
      <c r="AB376" s="686"/>
      <c r="AC376" s="686">
        <v>0</v>
      </c>
      <c r="AD376" s="686">
        <v>0</v>
      </c>
      <c r="AE376" s="686">
        <v>0</v>
      </c>
      <c r="AF376" s="686">
        <v>0</v>
      </c>
      <c r="AG376" s="686">
        <v>0</v>
      </c>
      <c r="AH376" s="686">
        <v>0</v>
      </c>
      <c r="AI376" s="686">
        <v>0</v>
      </c>
      <c r="AJ376" s="686">
        <v>0</v>
      </c>
      <c r="AK376" s="686">
        <v>0</v>
      </c>
      <c r="AL376" s="686">
        <v>0</v>
      </c>
      <c r="AM376" s="686">
        <v>0</v>
      </c>
      <c r="AN376" s="686">
        <v>0</v>
      </c>
      <c r="AO376" s="686"/>
      <c r="AP376" s="686">
        <v>0</v>
      </c>
      <c r="AQ376" s="686">
        <v>0</v>
      </c>
      <c r="AR376" s="686">
        <v>0</v>
      </c>
      <c r="AS376" s="686">
        <v>14.63</v>
      </c>
      <c r="AT376" s="686">
        <v>-14.63</v>
      </c>
      <c r="AU376" s="686">
        <v>-14.44</v>
      </c>
      <c r="AV376" s="686">
        <v>14.63</v>
      </c>
      <c r="AW376" s="686">
        <v>0</v>
      </c>
      <c r="AX376" s="686">
        <v>0</v>
      </c>
      <c r="AY376" s="686">
        <v>0</v>
      </c>
      <c r="AZ376" s="686">
        <v>0</v>
      </c>
      <c r="BA376" s="686">
        <v>0</v>
      </c>
    </row>
    <row r="377" spans="1:53" outlineLevel="1">
      <c r="A377" s="799" t="s">
        <v>1262</v>
      </c>
      <c r="B377" s="1014"/>
      <c r="C377" s="890" t="s">
        <v>1263</v>
      </c>
      <c r="D377" s="1022"/>
      <c r="E377" s="1022"/>
      <c r="F377" s="992">
        <v>0</v>
      </c>
      <c r="G377" s="992">
        <v>0</v>
      </c>
      <c r="H377" s="887">
        <v>0</v>
      </c>
      <c r="I377" s="680">
        <v>0</v>
      </c>
      <c r="J377" s="799"/>
      <c r="K377" s="992">
        <v>0.19</v>
      </c>
      <c r="L377" s="992">
        <v>0</v>
      </c>
      <c r="M377" s="887">
        <v>0.19</v>
      </c>
      <c r="N377" s="680" t="s">
        <v>3376</v>
      </c>
      <c r="O377" s="1031"/>
      <c r="P377" s="1031"/>
      <c r="Q377" s="992">
        <v>0.19</v>
      </c>
      <c r="R377" s="992">
        <v>0</v>
      </c>
      <c r="S377" s="887">
        <v>0.19</v>
      </c>
      <c r="T377" s="680" t="s">
        <v>3376</v>
      </c>
      <c r="U377" s="1031"/>
      <c r="V377" s="992">
        <v>0.19</v>
      </c>
      <c r="W377" s="992">
        <v>0</v>
      </c>
      <c r="X377" s="887">
        <v>0.19</v>
      </c>
      <c r="Y377" s="680" t="s">
        <v>3376</v>
      </c>
      <c r="Z377" s="799"/>
      <c r="AA377" s="1027">
        <v>0</v>
      </c>
      <c r="AB377" s="799"/>
      <c r="AC377" s="992">
        <v>0</v>
      </c>
      <c r="AD377" s="992">
        <v>0</v>
      </c>
      <c r="AE377" s="992">
        <v>0</v>
      </c>
      <c r="AF377" s="992">
        <v>0</v>
      </c>
      <c r="AG377" s="992">
        <v>0</v>
      </c>
      <c r="AH377" s="992">
        <v>0</v>
      </c>
      <c r="AI377" s="992">
        <v>0</v>
      </c>
      <c r="AJ377" s="992">
        <v>0</v>
      </c>
      <c r="AK377" s="992">
        <v>0</v>
      </c>
      <c r="AL377" s="992">
        <v>0</v>
      </c>
      <c r="AM377" s="992">
        <v>0</v>
      </c>
      <c r="AN377" s="992">
        <v>0</v>
      </c>
      <c r="AO377" s="799"/>
      <c r="AP377" s="992">
        <v>0</v>
      </c>
      <c r="AQ377" s="992">
        <v>0</v>
      </c>
      <c r="AR377" s="992">
        <v>0</v>
      </c>
      <c r="AS377" s="992">
        <v>14.63</v>
      </c>
      <c r="AT377" s="992">
        <v>-14.63</v>
      </c>
      <c r="AU377" s="992">
        <v>-14.44</v>
      </c>
      <c r="AV377" s="992">
        <v>14.63</v>
      </c>
      <c r="AW377" s="992">
        <v>0</v>
      </c>
      <c r="AX377" s="992">
        <v>0</v>
      </c>
      <c r="AY377" s="992">
        <v>0</v>
      </c>
      <c r="AZ377" s="992">
        <v>0</v>
      </c>
      <c r="BA377" s="992">
        <v>0</v>
      </c>
    </row>
    <row r="378" spans="1:53" ht="0.75" customHeight="1" outlineLevel="2">
      <c r="B378" s="1014"/>
      <c r="C378" s="890"/>
      <c r="D378" s="1022"/>
      <c r="E378" s="1022"/>
      <c r="F378" s="992"/>
      <c r="G378" s="992"/>
      <c r="H378" s="992"/>
      <c r="I378" s="1023"/>
      <c r="J378" s="1024"/>
      <c r="K378" s="992"/>
      <c r="L378" s="992"/>
      <c r="M378" s="992"/>
      <c r="N378" s="680"/>
      <c r="O378" s="1031"/>
      <c r="P378" s="1025"/>
      <c r="Q378" s="992"/>
      <c r="R378" s="992"/>
      <c r="S378" s="992"/>
      <c r="T378" s="1023"/>
      <c r="U378" s="1025"/>
      <c r="V378" s="992"/>
      <c r="W378" s="992"/>
      <c r="X378" s="992"/>
      <c r="Y378" s="1026"/>
      <c r="Z378" s="799"/>
      <c r="AA378" s="1027"/>
      <c r="AB378" s="799"/>
      <c r="AC378" s="992"/>
      <c r="AD378" s="992"/>
      <c r="AE378" s="992"/>
      <c r="AF378" s="992"/>
      <c r="AG378" s="992"/>
      <c r="AH378" s="992"/>
      <c r="AI378" s="992"/>
      <c r="AJ378" s="992"/>
      <c r="AK378" s="992"/>
      <c r="AL378" s="992"/>
      <c r="AM378" s="992"/>
      <c r="AN378" s="992"/>
      <c r="AO378" s="799"/>
      <c r="AP378" s="992"/>
      <c r="AQ378" s="992"/>
      <c r="AR378" s="992"/>
      <c r="AS378" s="992"/>
      <c r="AT378" s="992"/>
      <c r="AU378" s="992"/>
      <c r="AV378" s="992"/>
      <c r="AW378" s="992"/>
      <c r="AX378" s="992"/>
      <c r="AY378" s="992"/>
      <c r="AZ378" s="992"/>
      <c r="BA378" s="992"/>
    </row>
    <row r="379" spans="1:53" outlineLevel="1">
      <c r="A379" s="799" t="s">
        <v>1264</v>
      </c>
      <c r="B379" s="1014"/>
      <c r="C379" s="890" t="s">
        <v>1265</v>
      </c>
      <c r="D379" s="1022"/>
      <c r="E379" s="1022"/>
      <c r="F379" s="992">
        <v>0</v>
      </c>
      <c r="G379" s="992">
        <v>0</v>
      </c>
      <c r="H379" s="887">
        <v>0</v>
      </c>
      <c r="I379" s="680">
        <v>0</v>
      </c>
      <c r="J379" s="1024"/>
      <c r="K379" s="992">
        <v>0</v>
      </c>
      <c r="L379" s="992">
        <v>0</v>
      </c>
      <c r="M379" s="887">
        <v>0</v>
      </c>
      <c r="N379" s="680">
        <v>0</v>
      </c>
      <c r="O379" s="1031"/>
      <c r="P379" s="1025"/>
      <c r="Q379" s="992">
        <v>0</v>
      </c>
      <c r="R379" s="992">
        <v>0</v>
      </c>
      <c r="S379" s="887">
        <v>0</v>
      </c>
      <c r="T379" s="680">
        <v>0</v>
      </c>
      <c r="U379" s="1025"/>
      <c r="V379" s="992">
        <v>0</v>
      </c>
      <c r="W379" s="992">
        <v>0</v>
      </c>
      <c r="X379" s="887">
        <v>0</v>
      </c>
      <c r="Y379" s="679">
        <v>0</v>
      </c>
      <c r="Z379" s="799"/>
      <c r="AA379" s="1027">
        <v>0</v>
      </c>
      <c r="AB379" s="799"/>
      <c r="AC379" s="992">
        <v>0</v>
      </c>
      <c r="AD379" s="992">
        <v>0</v>
      </c>
      <c r="AE379" s="992">
        <v>0</v>
      </c>
      <c r="AF379" s="992">
        <v>0</v>
      </c>
      <c r="AG379" s="992">
        <v>0</v>
      </c>
      <c r="AH379" s="992">
        <v>0</v>
      </c>
      <c r="AI379" s="992">
        <v>0</v>
      </c>
      <c r="AJ379" s="992">
        <v>0</v>
      </c>
      <c r="AK379" s="992">
        <v>0</v>
      </c>
      <c r="AL379" s="992">
        <v>0</v>
      </c>
      <c r="AM379" s="992">
        <v>0</v>
      </c>
      <c r="AN379" s="992">
        <v>0</v>
      </c>
      <c r="AO379" s="799"/>
      <c r="AP379" s="992">
        <v>0</v>
      </c>
      <c r="AQ379" s="992">
        <v>0</v>
      </c>
      <c r="AR379" s="992">
        <v>0</v>
      </c>
      <c r="AS379" s="992">
        <v>0</v>
      </c>
      <c r="AT379" s="992">
        <v>0</v>
      </c>
      <c r="AU379" s="992">
        <v>0</v>
      </c>
      <c r="AV379" s="992">
        <v>0</v>
      </c>
      <c r="AW379" s="992">
        <v>0</v>
      </c>
      <c r="AX379" s="992">
        <v>0</v>
      </c>
      <c r="AY379" s="992">
        <v>0</v>
      </c>
      <c r="AZ379" s="992">
        <v>0</v>
      </c>
      <c r="BA379" s="992">
        <v>0</v>
      </c>
    </row>
    <row r="380" spans="1:53" ht="0.75" customHeight="1" outlineLevel="2">
      <c r="B380" s="1014"/>
      <c r="C380" s="890"/>
      <c r="D380" s="1022"/>
      <c r="E380" s="1022"/>
      <c r="F380" s="992"/>
      <c r="G380" s="992"/>
      <c r="H380" s="992"/>
      <c r="I380" s="1023"/>
      <c r="J380" s="1024"/>
      <c r="K380" s="992"/>
      <c r="L380" s="992"/>
      <c r="M380" s="992"/>
      <c r="N380" s="680"/>
      <c r="O380" s="1031"/>
      <c r="P380" s="1025"/>
      <c r="Q380" s="992"/>
      <c r="R380" s="992"/>
      <c r="S380" s="992"/>
      <c r="T380" s="1023"/>
      <c r="U380" s="1025"/>
      <c r="V380" s="992"/>
      <c r="W380" s="992"/>
      <c r="X380" s="992"/>
      <c r="Y380" s="1026"/>
      <c r="Z380" s="799"/>
      <c r="AA380" s="1027"/>
      <c r="AB380" s="799"/>
      <c r="AC380" s="992"/>
      <c r="AD380" s="992"/>
      <c r="AE380" s="992"/>
      <c r="AF380" s="992"/>
      <c r="AG380" s="992"/>
      <c r="AH380" s="992"/>
      <c r="AI380" s="992"/>
      <c r="AJ380" s="992"/>
      <c r="AK380" s="992"/>
      <c r="AL380" s="992"/>
      <c r="AM380" s="992"/>
      <c r="AN380" s="992"/>
      <c r="AO380" s="799"/>
      <c r="AP380" s="992"/>
      <c r="AQ380" s="992"/>
      <c r="AR380" s="992"/>
      <c r="AS380" s="992"/>
      <c r="AT380" s="992"/>
      <c r="AU380" s="992"/>
      <c r="AV380" s="992"/>
      <c r="AW380" s="992"/>
      <c r="AX380" s="992"/>
      <c r="AY380" s="992"/>
      <c r="AZ380" s="992"/>
      <c r="BA380" s="992"/>
    </row>
    <row r="381" spans="1:53" outlineLevel="1">
      <c r="A381" s="799" t="s">
        <v>1266</v>
      </c>
      <c r="B381" s="1014"/>
      <c r="C381" s="890" t="s">
        <v>1267</v>
      </c>
      <c r="D381" s="1022"/>
      <c r="E381" s="1022"/>
      <c r="F381" s="992">
        <v>0</v>
      </c>
      <c r="G381" s="992">
        <v>0</v>
      </c>
      <c r="H381" s="887">
        <v>0</v>
      </c>
      <c r="I381" s="680">
        <v>0</v>
      </c>
      <c r="J381" s="1024"/>
      <c r="K381" s="992">
        <v>0</v>
      </c>
      <c r="L381" s="992">
        <v>0</v>
      </c>
      <c r="M381" s="887">
        <v>0</v>
      </c>
      <c r="N381" s="680">
        <v>0</v>
      </c>
      <c r="O381" s="1031"/>
      <c r="P381" s="1025"/>
      <c r="Q381" s="992">
        <v>0</v>
      </c>
      <c r="R381" s="992">
        <v>0</v>
      </c>
      <c r="S381" s="887">
        <v>0</v>
      </c>
      <c r="T381" s="680">
        <v>0</v>
      </c>
      <c r="U381" s="1025"/>
      <c r="V381" s="992">
        <v>0</v>
      </c>
      <c r="W381" s="992">
        <v>0</v>
      </c>
      <c r="X381" s="887">
        <v>0</v>
      </c>
      <c r="Y381" s="679">
        <v>0</v>
      </c>
      <c r="Z381" s="799"/>
      <c r="AA381" s="1027">
        <v>0</v>
      </c>
      <c r="AB381" s="799"/>
      <c r="AC381" s="992">
        <v>0</v>
      </c>
      <c r="AD381" s="992">
        <v>0</v>
      </c>
      <c r="AE381" s="992">
        <v>0</v>
      </c>
      <c r="AF381" s="992">
        <v>0</v>
      </c>
      <c r="AG381" s="992">
        <v>0</v>
      </c>
      <c r="AH381" s="992">
        <v>0</v>
      </c>
      <c r="AI381" s="992">
        <v>0</v>
      </c>
      <c r="AJ381" s="992">
        <v>0</v>
      </c>
      <c r="AK381" s="992">
        <v>0</v>
      </c>
      <c r="AL381" s="992">
        <v>0</v>
      </c>
      <c r="AM381" s="992">
        <v>0</v>
      </c>
      <c r="AN381" s="992">
        <v>0</v>
      </c>
      <c r="AO381" s="799"/>
      <c r="AP381" s="992">
        <v>0</v>
      </c>
      <c r="AQ381" s="992">
        <v>0</v>
      </c>
      <c r="AR381" s="992">
        <v>0</v>
      </c>
      <c r="AS381" s="992">
        <v>0</v>
      </c>
      <c r="AT381" s="992">
        <v>0</v>
      </c>
      <c r="AU381" s="992">
        <v>0</v>
      </c>
      <c r="AV381" s="992">
        <v>0</v>
      </c>
      <c r="AW381" s="992">
        <v>0</v>
      </c>
      <c r="AX381" s="992">
        <v>0</v>
      </c>
      <c r="AY381" s="992">
        <v>0</v>
      </c>
      <c r="AZ381" s="992">
        <v>0</v>
      </c>
      <c r="BA381" s="992">
        <v>0</v>
      </c>
    </row>
    <row r="382" spans="1:53" ht="0.75" customHeight="1" outlineLevel="2">
      <c r="B382" s="1014"/>
      <c r="C382" s="890"/>
      <c r="D382" s="1022"/>
      <c r="E382" s="1022"/>
      <c r="F382" s="992"/>
      <c r="G382" s="992"/>
      <c r="H382" s="992"/>
      <c r="I382" s="1023"/>
      <c r="J382" s="1024"/>
      <c r="K382" s="992"/>
      <c r="L382" s="992"/>
      <c r="M382" s="992"/>
      <c r="N382" s="680"/>
      <c r="O382" s="1031"/>
      <c r="P382" s="1025"/>
      <c r="Q382" s="992"/>
      <c r="R382" s="992"/>
      <c r="S382" s="992"/>
      <c r="T382" s="1023"/>
      <c r="U382" s="1025"/>
      <c r="V382" s="992"/>
      <c r="W382" s="992"/>
      <c r="X382" s="992"/>
      <c r="Y382" s="1026"/>
      <c r="Z382" s="799"/>
      <c r="AA382" s="1027"/>
      <c r="AB382" s="799"/>
      <c r="AC382" s="992"/>
      <c r="AD382" s="992"/>
      <c r="AE382" s="992"/>
      <c r="AF382" s="992"/>
      <c r="AG382" s="992"/>
      <c r="AH382" s="992"/>
      <c r="AI382" s="992"/>
      <c r="AJ382" s="992"/>
      <c r="AK382" s="992"/>
      <c r="AL382" s="992"/>
      <c r="AM382" s="992"/>
      <c r="AN382" s="992"/>
      <c r="AO382" s="799"/>
      <c r="AP382" s="992"/>
      <c r="AQ382" s="992"/>
      <c r="AR382" s="992"/>
      <c r="AS382" s="992"/>
      <c r="AT382" s="992"/>
      <c r="AU382" s="992"/>
      <c r="AV382" s="992"/>
      <c r="AW382" s="992"/>
      <c r="AX382" s="992"/>
      <c r="AY382" s="992"/>
      <c r="AZ382" s="992"/>
      <c r="BA382" s="992"/>
    </row>
    <row r="383" spans="1:53" outlineLevel="1">
      <c r="A383" s="799" t="s">
        <v>1268</v>
      </c>
      <c r="B383" s="1014"/>
      <c r="C383" s="890" t="s">
        <v>1269</v>
      </c>
      <c r="D383" s="1022"/>
      <c r="E383" s="1022"/>
      <c r="F383" s="992">
        <v>0</v>
      </c>
      <c r="G383" s="992">
        <v>0</v>
      </c>
      <c r="H383" s="887">
        <v>0</v>
      </c>
      <c r="I383" s="680">
        <v>0</v>
      </c>
      <c r="J383" s="1024"/>
      <c r="K383" s="992">
        <v>0</v>
      </c>
      <c r="L383" s="992">
        <v>0</v>
      </c>
      <c r="M383" s="887">
        <v>0</v>
      </c>
      <c r="N383" s="680">
        <v>0</v>
      </c>
      <c r="O383" s="1031"/>
      <c r="P383" s="1025"/>
      <c r="Q383" s="992">
        <v>0</v>
      </c>
      <c r="R383" s="992">
        <v>0</v>
      </c>
      <c r="S383" s="887">
        <v>0</v>
      </c>
      <c r="T383" s="680">
        <v>0</v>
      </c>
      <c r="U383" s="1025"/>
      <c r="V383" s="992">
        <v>0</v>
      </c>
      <c r="W383" s="992">
        <v>0</v>
      </c>
      <c r="X383" s="887">
        <v>0</v>
      </c>
      <c r="Y383" s="679">
        <v>0</v>
      </c>
      <c r="Z383" s="799"/>
      <c r="AA383" s="1027">
        <v>0</v>
      </c>
      <c r="AB383" s="799"/>
      <c r="AC383" s="992">
        <v>0</v>
      </c>
      <c r="AD383" s="992">
        <v>0</v>
      </c>
      <c r="AE383" s="992">
        <v>0</v>
      </c>
      <c r="AF383" s="992">
        <v>0</v>
      </c>
      <c r="AG383" s="992">
        <v>0</v>
      </c>
      <c r="AH383" s="992">
        <v>0</v>
      </c>
      <c r="AI383" s="992">
        <v>0</v>
      </c>
      <c r="AJ383" s="992">
        <v>0</v>
      </c>
      <c r="AK383" s="992">
        <v>0</v>
      </c>
      <c r="AL383" s="992">
        <v>0</v>
      </c>
      <c r="AM383" s="992">
        <v>0</v>
      </c>
      <c r="AN383" s="992">
        <v>0</v>
      </c>
      <c r="AO383" s="799"/>
      <c r="AP383" s="992">
        <v>0</v>
      </c>
      <c r="AQ383" s="992">
        <v>0</v>
      </c>
      <c r="AR383" s="992">
        <v>0</v>
      </c>
      <c r="AS383" s="992">
        <v>0</v>
      </c>
      <c r="AT383" s="992">
        <v>0</v>
      </c>
      <c r="AU383" s="992">
        <v>0</v>
      </c>
      <c r="AV383" s="992">
        <v>0</v>
      </c>
      <c r="AW383" s="992">
        <v>0</v>
      </c>
      <c r="AX383" s="992">
        <v>0</v>
      </c>
      <c r="AY383" s="992">
        <v>0</v>
      </c>
      <c r="AZ383" s="992">
        <v>0</v>
      </c>
      <c r="BA383" s="992">
        <v>0</v>
      </c>
    </row>
    <row r="384" spans="1:53" ht="0.75" customHeight="1" outlineLevel="2">
      <c r="B384" s="1014"/>
      <c r="C384" s="890"/>
      <c r="D384" s="1022"/>
      <c r="E384" s="1022"/>
      <c r="F384" s="992"/>
      <c r="G384" s="992"/>
      <c r="H384" s="992"/>
      <c r="I384" s="1023"/>
      <c r="J384" s="1024"/>
      <c r="K384" s="992"/>
      <c r="L384" s="992"/>
      <c r="M384" s="992"/>
      <c r="N384" s="680"/>
      <c r="O384" s="1031"/>
      <c r="P384" s="1025"/>
      <c r="Q384" s="992"/>
      <c r="R384" s="992"/>
      <c r="S384" s="992"/>
      <c r="T384" s="1023"/>
      <c r="U384" s="1025"/>
      <c r="V384" s="992"/>
      <c r="W384" s="992"/>
      <c r="X384" s="992"/>
      <c r="Y384" s="1026"/>
      <c r="Z384" s="799"/>
      <c r="AA384" s="1027"/>
      <c r="AB384" s="799"/>
      <c r="AC384" s="992"/>
      <c r="AD384" s="992"/>
      <c r="AE384" s="992"/>
      <c r="AF384" s="992"/>
      <c r="AG384" s="992"/>
      <c r="AH384" s="992"/>
      <c r="AI384" s="992"/>
      <c r="AJ384" s="992"/>
      <c r="AK384" s="992"/>
      <c r="AL384" s="992"/>
      <c r="AM384" s="992"/>
      <c r="AN384" s="992"/>
      <c r="AO384" s="799"/>
      <c r="AP384" s="992"/>
      <c r="AQ384" s="992"/>
      <c r="AR384" s="992"/>
      <c r="AS384" s="992"/>
      <c r="AT384" s="992"/>
      <c r="AU384" s="992"/>
      <c r="AV384" s="992"/>
      <c r="AW384" s="992"/>
      <c r="AX384" s="992"/>
      <c r="AY384" s="992"/>
      <c r="AZ384" s="992"/>
      <c r="BA384" s="992"/>
    </row>
    <row r="385" spans="1:53" outlineLevel="2">
      <c r="A385" s="799" t="s">
        <v>1270</v>
      </c>
      <c r="B385" s="800" t="s">
        <v>1271</v>
      </c>
      <c r="C385" s="801" t="s">
        <v>1235</v>
      </c>
      <c r="D385" s="802"/>
      <c r="E385" s="803"/>
      <c r="F385" s="686">
        <v>-160.41</v>
      </c>
      <c r="G385" s="686">
        <v>735.15</v>
      </c>
      <c r="H385" s="818">
        <v>-895.56</v>
      </c>
      <c r="I385" s="804">
        <v>-1.2182003672719852</v>
      </c>
      <c r="K385" s="686">
        <v>3316.01</v>
      </c>
      <c r="L385" s="686">
        <v>18692.18</v>
      </c>
      <c r="M385" s="818">
        <v>-15376.17</v>
      </c>
      <c r="N385" s="804">
        <v>-0.82259907619122008</v>
      </c>
      <c r="Q385" s="686">
        <v>101.45</v>
      </c>
      <c r="R385" s="686">
        <v>8274.74</v>
      </c>
      <c r="S385" s="818">
        <v>-8173.29</v>
      </c>
      <c r="T385" s="804">
        <v>-0.98773979605401496</v>
      </c>
      <c r="V385" s="686">
        <v>6847.57</v>
      </c>
      <c r="W385" s="686">
        <v>20001.27</v>
      </c>
      <c r="X385" s="818">
        <v>-13153.7</v>
      </c>
      <c r="Y385" s="804">
        <v>-0.65764323965428195</v>
      </c>
      <c r="AA385" s="687">
        <v>670.43000000000006</v>
      </c>
      <c r="AB385" s="686"/>
      <c r="AC385" s="686">
        <v>2524.38</v>
      </c>
      <c r="AD385" s="686">
        <v>2888.36</v>
      </c>
      <c r="AE385" s="686">
        <v>2210.75</v>
      </c>
      <c r="AF385" s="686">
        <v>1068.79</v>
      </c>
      <c r="AG385" s="686">
        <v>1725.16</v>
      </c>
      <c r="AH385" s="686">
        <v>4557.01</v>
      </c>
      <c r="AI385" s="686">
        <v>2982.58</v>
      </c>
      <c r="AJ385" s="686">
        <v>735.15</v>
      </c>
      <c r="AK385" s="686">
        <v>1007.2</v>
      </c>
      <c r="AL385" s="686">
        <v>1004.15</v>
      </c>
      <c r="AM385" s="686">
        <v>517.54999999999995</v>
      </c>
      <c r="AN385" s="686">
        <v>1002.66</v>
      </c>
      <c r="AO385" s="686"/>
      <c r="AP385" s="686">
        <v>912</v>
      </c>
      <c r="AQ385" s="686">
        <v>1027.48</v>
      </c>
      <c r="AR385" s="686">
        <v>810.09</v>
      </c>
      <c r="AS385" s="686">
        <v>1455.57</v>
      </c>
      <c r="AT385" s="686">
        <v>-990.58</v>
      </c>
      <c r="AU385" s="686">
        <v>48.63</v>
      </c>
      <c r="AV385" s="686">
        <v>213.23000000000002</v>
      </c>
      <c r="AW385" s="686">
        <v>-160.41</v>
      </c>
      <c r="AX385" s="686">
        <v>0</v>
      </c>
      <c r="AY385" s="686">
        <v>0</v>
      </c>
      <c r="AZ385" s="686">
        <v>0</v>
      </c>
      <c r="BA385" s="686">
        <v>0</v>
      </c>
    </row>
    <row r="386" spans="1:53" outlineLevel="2">
      <c r="A386" s="799" t="s">
        <v>1272</v>
      </c>
      <c r="B386" s="800" t="s">
        <v>1273</v>
      </c>
      <c r="C386" s="801" t="s">
        <v>1238</v>
      </c>
      <c r="D386" s="802"/>
      <c r="E386" s="803"/>
      <c r="F386" s="686">
        <v>2711.85</v>
      </c>
      <c r="G386" s="686">
        <v>2291.06</v>
      </c>
      <c r="H386" s="818">
        <v>420.78999999999996</v>
      </c>
      <c r="I386" s="804">
        <v>0.18366607596483722</v>
      </c>
      <c r="K386" s="686">
        <v>25392.52</v>
      </c>
      <c r="L386" s="686">
        <v>32313.84</v>
      </c>
      <c r="M386" s="818">
        <v>-6921.32</v>
      </c>
      <c r="N386" s="804">
        <v>-0.21419057592659987</v>
      </c>
      <c r="Q386" s="686">
        <v>5534.37</v>
      </c>
      <c r="R386" s="686">
        <v>8482.08</v>
      </c>
      <c r="S386" s="818">
        <v>-2947.71</v>
      </c>
      <c r="T386" s="804">
        <v>-0.34752207005828761</v>
      </c>
      <c r="V386" s="686">
        <v>25364.9</v>
      </c>
      <c r="W386" s="686">
        <v>36768.559999999998</v>
      </c>
      <c r="X386" s="818">
        <v>-11403.659999999996</v>
      </c>
      <c r="Y386" s="804">
        <v>-0.31014703866564253</v>
      </c>
      <c r="AA386" s="687">
        <v>2250.7200000000003</v>
      </c>
      <c r="AB386" s="686"/>
      <c r="AC386" s="686">
        <v>96.8</v>
      </c>
      <c r="AD386" s="686">
        <v>6801.76</v>
      </c>
      <c r="AE386" s="686">
        <v>6479.96</v>
      </c>
      <c r="AF386" s="686">
        <v>10130.76</v>
      </c>
      <c r="AG386" s="686">
        <v>322.48</v>
      </c>
      <c r="AH386" s="686">
        <v>4584.75</v>
      </c>
      <c r="AI386" s="686">
        <v>1606.27</v>
      </c>
      <c r="AJ386" s="686">
        <v>2291.06</v>
      </c>
      <c r="AK386" s="686">
        <v>32.730000000000004</v>
      </c>
      <c r="AL386" s="686">
        <v>8.11</v>
      </c>
      <c r="AM386" s="686">
        <v>-141.55000000000001</v>
      </c>
      <c r="AN386" s="686">
        <v>73.09</v>
      </c>
      <c r="AO386" s="686"/>
      <c r="AP386" s="686">
        <v>4280.8500000000004</v>
      </c>
      <c r="AQ386" s="686">
        <v>1671.67</v>
      </c>
      <c r="AR386" s="686">
        <v>8251.56</v>
      </c>
      <c r="AS386" s="686">
        <v>4188.3100000000004</v>
      </c>
      <c r="AT386" s="686">
        <v>1465.76</v>
      </c>
      <c r="AU386" s="686">
        <v>946.39</v>
      </c>
      <c r="AV386" s="686">
        <v>1876.13</v>
      </c>
      <c r="AW386" s="686">
        <v>2711.85</v>
      </c>
      <c r="AX386" s="686">
        <v>0</v>
      </c>
      <c r="AY386" s="686">
        <v>0</v>
      </c>
      <c r="AZ386" s="686">
        <v>0</v>
      </c>
      <c r="BA386" s="686">
        <v>0</v>
      </c>
    </row>
    <row r="387" spans="1:53" outlineLevel="2">
      <c r="A387" s="799" t="s">
        <v>1274</v>
      </c>
      <c r="B387" s="800" t="s">
        <v>1275</v>
      </c>
      <c r="C387" s="801" t="s">
        <v>1276</v>
      </c>
      <c r="D387" s="802"/>
      <c r="E387" s="803"/>
      <c r="F387" s="686">
        <v>187.67000000000002</v>
      </c>
      <c r="G387" s="686">
        <v>1195.6100000000001</v>
      </c>
      <c r="H387" s="818">
        <v>-1007.94</v>
      </c>
      <c r="I387" s="804">
        <v>-0.84303409974824561</v>
      </c>
      <c r="K387" s="686">
        <v>1717.33</v>
      </c>
      <c r="L387" s="686">
        <v>4600.24</v>
      </c>
      <c r="M387" s="818">
        <v>-2882.91</v>
      </c>
      <c r="N387" s="804">
        <v>-0.62668686851120814</v>
      </c>
      <c r="Q387" s="686">
        <v>515.12</v>
      </c>
      <c r="R387" s="686">
        <v>2504.5500000000002</v>
      </c>
      <c r="S387" s="818">
        <v>-1989.4300000000003</v>
      </c>
      <c r="T387" s="804">
        <v>-0.79432632608652254</v>
      </c>
      <c r="V387" s="686">
        <v>5017.68</v>
      </c>
      <c r="W387" s="686">
        <v>6871.66</v>
      </c>
      <c r="X387" s="818">
        <v>-1853.9799999999996</v>
      </c>
      <c r="Y387" s="804">
        <v>-0.26980089236079779</v>
      </c>
      <c r="AA387" s="687">
        <v>368.22</v>
      </c>
      <c r="AB387" s="686"/>
      <c r="AC387" s="686">
        <v>478.09000000000003</v>
      </c>
      <c r="AD387" s="686">
        <v>494.6</v>
      </c>
      <c r="AE387" s="686">
        <v>395.56</v>
      </c>
      <c r="AF387" s="686">
        <v>534.27</v>
      </c>
      <c r="AG387" s="686">
        <v>193.17000000000002</v>
      </c>
      <c r="AH387" s="686">
        <v>370.47</v>
      </c>
      <c r="AI387" s="686">
        <v>938.47</v>
      </c>
      <c r="AJ387" s="686">
        <v>1195.6100000000001</v>
      </c>
      <c r="AK387" s="686">
        <v>787.84</v>
      </c>
      <c r="AL387" s="686">
        <v>1135.9100000000001</v>
      </c>
      <c r="AM387" s="686">
        <v>652</v>
      </c>
      <c r="AN387" s="686">
        <v>724.6</v>
      </c>
      <c r="AO387" s="686"/>
      <c r="AP387" s="686">
        <v>590.94000000000005</v>
      </c>
      <c r="AQ387" s="686">
        <v>509.12</v>
      </c>
      <c r="AR387" s="686">
        <v>105.13</v>
      </c>
      <c r="AS387" s="686">
        <v>69.61</v>
      </c>
      <c r="AT387" s="686">
        <v>-72.59</v>
      </c>
      <c r="AU387" s="686">
        <v>131.44999999999999</v>
      </c>
      <c r="AV387" s="686">
        <v>196</v>
      </c>
      <c r="AW387" s="686">
        <v>187.67000000000002</v>
      </c>
      <c r="AX387" s="686">
        <v>0</v>
      </c>
      <c r="AY387" s="686">
        <v>0</v>
      </c>
      <c r="AZ387" s="686">
        <v>0</v>
      </c>
      <c r="BA387" s="686">
        <v>0</v>
      </c>
    </row>
    <row r="388" spans="1:53" outlineLevel="2">
      <c r="A388" s="799" t="s">
        <v>1277</v>
      </c>
      <c r="B388" s="800" t="s">
        <v>1278</v>
      </c>
      <c r="C388" s="801" t="s">
        <v>1279</v>
      </c>
      <c r="D388" s="802"/>
      <c r="E388" s="803"/>
      <c r="F388" s="686">
        <v>8691.23</v>
      </c>
      <c r="G388" s="686">
        <v>18559.02</v>
      </c>
      <c r="H388" s="818">
        <v>-9867.7900000000009</v>
      </c>
      <c r="I388" s="804">
        <v>-0.53169779438785025</v>
      </c>
      <c r="K388" s="686">
        <v>78297.070000000007</v>
      </c>
      <c r="L388" s="686">
        <v>143577.74</v>
      </c>
      <c r="M388" s="818">
        <v>-65280.669999999984</v>
      </c>
      <c r="N388" s="804">
        <v>-0.45467124639237244</v>
      </c>
      <c r="Q388" s="686">
        <v>30044.170000000002</v>
      </c>
      <c r="R388" s="686">
        <v>55382.770000000004</v>
      </c>
      <c r="S388" s="818">
        <v>-25338.600000000002</v>
      </c>
      <c r="T388" s="804">
        <v>-0.45751774423706149</v>
      </c>
      <c r="V388" s="686">
        <v>158645.40000000002</v>
      </c>
      <c r="W388" s="686">
        <v>205139.41999999998</v>
      </c>
      <c r="X388" s="818">
        <v>-46494.01999999996</v>
      </c>
      <c r="Y388" s="804">
        <v>-0.22664595619895953</v>
      </c>
      <c r="AA388" s="687">
        <v>16217.37</v>
      </c>
      <c r="AB388" s="686"/>
      <c r="AC388" s="686">
        <v>14868.19</v>
      </c>
      <c r="AD388" s="686">
        <v>20708.91</v>
      </c>
      <c r="AE388" s="686">
        <v>16421.760000000002</v>
      </c>
      <c r="AF388" s="686">
        <v>16906.21</v>
      </c>
      <c r="AG388" s="686">
        <v>19289.900000000001</v>
      </c>
      <c r="AH388" s="686">
        <v>20315.68</v>
      </c>
      <c r="AI388" s="686">
        <v>16508.07</v>
      </c>
      <c r="AJ388" s="686">
        <v>18559.02</v>
      </c>
      <c r="AK388" s="686">
        <v>17635.600000000002</v>
      </c>
      <c r="AL388" s="686">
        <v>23068.71</v>
      </c>
      <c r="AM388" s="686">
        <v>19615.760000000002</v>
      </c>
      <c r="AN388" s="686">
        <v>20028.260000000002</v>
      </c>
      <c r="AO388" s="686"/>
      <c r="AP388" s="686">
        <v>12378.39</v>
      </c>
      <c r="AQ388" s="686">
        <v>8264.61</v>
      </c>
      <c r="AR388" s="686">
        <v>9301.8700000000008</v>
      </c>
      <c r="AS388" s="686">
        <v>9137.82</v>
      </c>
      <c r="AT388" s="686">
        <v>9170.2100000000009</v>
      </c>
      <c r="AU388" s="686">
        <v>10613.26</v>
      </c>
      <c r="AV388" s="686">
        <v>10739.68</v>
      </c>
      <c r="AW388" s="686">
        <v>8691.23</v>
      </c>
      <c r="AX388" s="686">
        <v>0</v>
      </c>
      <c r="AY388" s="686">
        <v>0</v>
      </c>
      <c r="AZ388" s="686">
        <v>0</v>
      </c>
      <c r="BA388" s="686">
        <v>0</v>
      </c>
    </row>
    <row r="389" spans="1:53" outlineLevel="2">
      <c r="A389" s="799" t="s">
        <v>1280</v>
      </c>
      <c r="B389" s="800" t="s">
        <v>1281</v>
      </c>
      <c r="C389" s="801" t="s">
        <v>1282</v>
      </c>
      <c r="D389" s="802"/>
      <c r="E389" s="803"/>
      <c r="F389" s="686">
        <v>480.03000000000003</v>
      </c>
      <c r="G389" s="686">
        <v>1744.29</v>
      </c>
      <c r="H389" s="818">
        <v>-1264.26</v>
      </c>
      <c r="I389" s="804">
        <v>-0.72479920196756276</v>
      </c>
      <c r="K389" s="686">
        <v>3146.09</v>
      </c>
      <c r="L389" s="686">
        <v>8141.99</v>
      </c>
      <c r="M389" s="818">
        <v>-4995.8999999999996</v>
      </c>
      <c r="N389" s="804">
        <v>-0.61359692163709356</v>
      </c>
      <c r="Q389" s="686">
        <v>2837.39</v>
      </c>
      <c r="R389" s="686">
        <v>4312.26</v>
      </c>
      <c r="S389" s="818">
        <v>-1474.8700000000003</v>
      </c>
      <c r="T389" s="804">
        <v>-0.3420178746179498</v>
      </c>
      <c r="V389" s="686">
        <v>2743.03</v>
      </c>
      <c r="W389" s="686">
        <v>6334.6299999999992</v>
      </c>
      <c r="X389" s="818">
        <v>-3591.599999999999</v>
      </c>
      <c r="Y389" s="804">
        <v>-0.5669786554226528</v>
      </c>
      <c r="AA389" s="687">
        <v>-4028.29</v>
      </c>
      <c r="AB389" s="686"/>
      <c r="AC389" s="686">
        <v>4329.66</v>
      </c>
      <c r="AD389" s="686">
        <v>921.38</v>
      </c>
      <c r="AE389" s="686">
        <v>625.79</v>
      </c>
      <c r="AF389" s="686">
        <v>1627.6000000000001</v>
      </c>
      <c r="AG389" s="686">
        <v>-3674.7000000000003</v>
      </c>
      <c r="AH389" s="686">
        <v>886.02</v>
      </c>
      <c r="AI389" s="686">
        <v>1681.95</v>
      </c>
      <c r="AJ389" s="686">
        <v>1744.29</v>
      </c>
      <c r="AK389" s="686">
        <v>420.02</v>
      </c>
      <c r="AL389" s="686">
        <v>1698.77</v>
      </c>
      <c r="AM389" s="686">
        <v>-3822.76</v>
      </c>
      <c r="AN389" s="686">
        <v>1300.9100000000001</v>
      </c>
      <c r="AO389" s="686"/>
      <c r="AP389" s="686">
        <v>3000.94</v>
      </c>
      <c r="AQ389" s="686">
        <v>-487.81</v>
      </c>
      <c r="AR389" s="686">
        <v>-387.11</v>
      </c>
      <c r="AS389" s="686">
        <v>397.2</v>
      </c>
      <c r="AT389" s="686">
        <v>-2214.52</v>
      </c>
      <c r="AU389" s="686">
        <v>651.35</v>
      </c>
      <c r="AV389" s="686">
        <v>1706.01</v>
      </c>
      <c r="AW389" s="686">
        <v>480.03000000000003</v>
      </c>
      <c r="AX389" s="686">
        <v>0</v>
      </c>
      <c r="AY389" s="686">
        <v>0</v>
      </c>
      <c r="AZ389" s="686">
        <v>0</v>
      </c>
      <c r="BA389" s="686">
        <v>0</v>
      </c>
    </row>
    <row r="390" spans="1:53" outlineLevel="2">
      <c r="A390" s="799" t="s">
        <v>1283</v>
      </c>
      <c r="B390" s="800" t="s">
        <v>1284</v>
      </c>
      <c r="C390" s="801" t="s">
        <v>1285</v>
      </c>
      <c r="D390" s="802"/>
      <c r="E390" s="803"/>
      <c r="F390" s="686">
        <v>30483.37</v>
      </c>
      <c r="G390" s="686">
        <v>23155.74</v>
      </c>
      <c r="H390" s="818">
        <v>7327.6299999999974</v>
      </c>
      <c r="I390" s="804">
        <v>0.31644983058196358</v>
      </c>
      <c r="K390" s="686">
        <v>465291.72000000003</v>
      </c>
      <c r="L390" s="686">
        <v>375550.10000000003</v>
      </c>
      <c r="M390" s="818">
        <v>89741.62</v>
      </c>
      <c r="N390" s="804">
        <v>0.23896044762070356</v>
      </c>
      <c r="Q390" s="686">
        <v>147523.86000000002</v>
      </c>
      <c r="R390" s="686">
        <v>110057.56</v>
      </c>
      <c r="S390" s="818">
        <v>37466.300000000017</v>
      </c>
      <c r="T390" s="804">
        <v>0.34042459236784839</v>
      </c>
      <c r="V390" s="686">
        <v>551139.42000000004</v>
      </c>
      <c r="W390" s="686">
        <v>558656.58000000007</v>
      </c>
      <c r="X390" s="818">
        <v>-7517.1600000000326</v>
      </c>
      <c r="Y390" s="804">
        <v>-1.3455779935501755E-2</v>
      </c>
      <c r="AA390" s="687">
        <v>279.28000000000003</v>
      </c>
      <c r="AB390" s="686"/>
      <c r="AC390" s="686">
        <v>45204.17</v>
      </c>
      <c r="AD390" s="686">
        <v>55057.79</v>
      </c>
      <c r="AE390" s="686">
        <v>47497.090000000004</v>
      </c>
      <c r="AF390" s="686">
        <v>48487.85</v>
      </c>
      <c r="AG390" s="686">
        <v>69245.64</v>
      </c>
      <c r="AH390" s="686">
        <v>32709.57</v>
      </c>
      <c r="AI390" s="686">
        <v>54192.25</v>
      </c>
      <c r="AJ390" s="686">
        <v>23155.74</v>
      </c>
      <c r="AK390" s="686">
        <v>7008.85</v>
      </c>
      <c r="AL390" s="686">
        <v>34430.879999999997</v>
      </c>
      <c r="AM390" s="686">
        <v>6645.54</v>
      </c>
      <c r="AN390" s="686">
        <v>37762.43</v>
      </c>
      <c r="AO390" s="686"/>
      <c r="AP390" s="686">
        <v>98276.42</v>
      </c>
      <c r="AQ390" s="686">
        <v>50460.24</v>
      </c>
      <c r="AR390" s="686">
        <v>40258.78</v>
      </c>
      <c r="AS390" s="686">
        <v>69943.62</v>
      </c>
      <c r="AT390" s="686">
        <v>58828.800000000003</v>
      </c>
      <c r="AU390" s="686">
        <v>64164.060000000005</v>
      </c>
      <c r="AV390" s="686">
        <v>52876.43</v>
      </c>
      <c r="AW390" s="686">
        <v>30483.37</v>
      </c>
      <c r="AX390" s="686">
        <v>0</v>
      </c>
      <c r="AY390" s="686">
        <v>0</v>
      </c>
      <c r="AZ390" s="686">
        <v>0</v>
      </c>
      <c r="BA390" s="686">
        <v>0</v>
      </c>
    </row>
    <row r="391" spans="1:53" outlineLevel="2">
      <c r="A391" s="799" t="s">
        <v>1286</v>
      </c>
      <c r="B391" s="800" t="s">
        <v>1287</v>
      </c>
      <c r="C391" s="801" t="s">
        <v>1288</v>
      </c>
      <c r="D391" s="802"/>
      <c r="E391" s="803"/>
      <c r="F391" s="686">
        <v>962586.85</v>
      </c>
      <c r="G391" s="686">
        <v>813675.26</v>
      </c>
      <c r="H391" s="818">
        <v>148911.58999999997</v>
      </c>
      <c r="I391" s="804">
        <v>0.18301108233277238</v>
      </c>
      <c r="K391" s="686">
        <v>4650761.58</v>
      </c>
      <c r="L391" s="686">
        <v>4070955.33</v>
      </c>
      <c r="M391" s="818">
        <v>579806.25</v>
      </c>
      <c r="N391" s="804">
        <v>0.14242510737645456</v>
      </c>
      <c r="Q391" s="686">
        <v>2435608.75</v>
      </c>
      <c r="R391" s="686">
        <v>2727772.73</v>
      </c>
      <c r="S391" s="818">
        <v>-292163.98</v>
      </c>
      <c r="T391" s="804">
        <v>-0.10710715624758078</v>
      </c>
      <c r="V391" s="686">
        <v>5585283.4000000004</v>
      </c>
      <c r="W391" s="686">
        <v>5986796.7740000002</v>
      </c>
      <c r="X391" s="818">
        <v>-401513.37399999984</v>
      </c>
      <c r="Y391" s="804">
        <v>-6.7066477977627076E-2</v>
      </c>
      <c r="AA391" s="687">
        <v>424700.59</v>
      </c>
      <c r="AB391" s="686"/>
      <c r="AC391" s="686">
        <v>193245.66</v>
      </c>
      <c r="AD391" s="686">
        <v>410779.61</v>
      </c>
      <c r="AE391" s="686">
        <v>359600.07</v>
      </c>
      <c r="AF391" s="686">
        <v>390050.72000000003</v>
      </c>
      <c r="AG391" s="686">
        <v>-10493.460000000001</v>
      </c>
      <c r="AH391" s="686">
        <v>789465.38</v>
      </c>
      <c r="AI391" s="686">
        <v>1124632.0900000001</v>
      </c>
      <c r="AJ391" s="686">
        <v>813675.26</v>
      </c>
      <c r="AK391" s="686">
        <v>468622.23</v>
      </c>
      <c r="AL391" s="686">
        <v>331887.41000000003</v>
      </c>
      <c r="AM391" s="686">
        <v>-24362.05</v>
      </c>
      <c r="AN391" s="686">
        <v>158374.23000000001</v>
      </c>
      <c r="AO391" s="686"/>
      <c r="AP391" s="686">
        <v>162650.15</v>
      </c>
      <c r="AQ391" s="686">
        <v>691907.41</v>
      </c>
      <c r="AR391" s="686">
        <v>320648.60000000003</v>
      </c>
      <c r="AS391" s="686">
        <v>568814.41</v>
      </c>
      <c r="AT391" s="686">
        <v>471132.26</v>
      </c>
      <c r="AU391" s="686">
        <v>597181.6</v>
      </c>
      <c r="AV391" s="686">
        <v>875840.3</v>
      </c>
      <c r="AW391" s="686">
        <v>962586.85</v>
      </c>
      <c r="AX391" s="686">
        <v>-523543.38</v>
      </c>
      <c r="AY391" s="686">
        <v>0</v>
      </c>
      <c r="AZ391" s="686">
        <v>0</v>
      </c>
      <c r="BA391" s="686">
        <v>0</v>
      </c>
    </row>
    <row r="392" spans="1:53" outlineLevel="2">
      <c r="A392" s="799" t="s">
        <v>1289</v>
      </c>
      <c r="B392" s="800" t="s">
        <v>1290</v>
      </c>
      <c r="C392" s="801" t="s">
        <v>1291</v>
      </c>
      <c r="D392" s="802"/>
      <c r="E392" s="803"/>
      <c r="F392" s="686">
        <v>-80.760000000000005</v>
      </c>
      <c r="G392" s="686">
        <v>225.02</v>
      </c>
      <c r="H392" s="818">
        <v>-305.78000000000003</v>
      </c>
      <c r="I392" s="804">
        <v>-1.3589014309839127</v>
      </c>
      <c r="K392" s="686">
        <v>-21.830000000000002</v>
      </c>
      <c r="L392" s="686">
        <v>411.08</v>
      </c>
      <c r="M392" s="818">
        <v>-432.90999999999997</v>
      </c>
      <c r="N392" s="804">
        <v>-1.0531040186824949</v>
      </c>
      <c r="Q392" s="686">
        <v>38.85</v>
      </c>
      <c r="R392" s="686">
        <v>272.48</v>
      </c>
      <c r="S392" s="818">
        <v>-233.63000000000002</v>
      </c>
      <c r="T392" s="804">
        <v>-0.85742072812683501</v>
      </c>
      <c r="V392" s="686">
        <v>-116.49</v>
      </c>
      <c r="W392" s="686">
        <v>266.79999999999995</v>
      </c>
      <c r="X392" s="818">
        <v>-383.28999999999996</v>
      </c>
      <c r="Y392" s="804">
        <v>-1.4366191904047978</v>
      </c>
      <c r="AA392" s="687">
        <v>-411.88</v>
      </c>
      <c r="AB392" s="686"/>
      <c r="AC392" s="686">
        <v>261.14999999999998</v>
      </c>
      <c r="AD392" s="686">
        <v>263.22000000000003</v>
      </c>
      <c r="AE392" s="686">
        <v>-91.53</v>
      </c>
      <c r="AF392" s="686">
        <v>324.97000000000003</v>
      </c>
      <c r="AG392" s="686">
        <v>-619.21</v>
      </c>
      <c r="AH392" s="686">
        <v>68.06</v>
      </c>
      <c r="AI392" s="686">
        <v>-20.6</v>
      </c>
      <c r="AJ392" s="686">
        <v>225.02</v>
      </c>
      <c r="AK392" s="686">
        <v>168.05</v>
      </c>
      <c r="AL392" s="686">
        <v>-31.69</v>
      </c>
      <c r="AM392" s="686">
        <v>-278.34000000000003</v>
      </c>
      <c r="AN392" s="686">
        <v>47.32</v>
      </c>
      <c r="AO392" s="686"/>
      <c r="AP392" s="686">
        <v>233.5</v>
      </c>
      <c r="AQ392" s="686">
        <v>53.660000000000004</v>
      </c>
      <c r="AR392" s="686">
        <v>-108.05</v>
      </c>
      <c r="AS392" s="686">
        <v>-70.900000000000006</v>
      </c>
      <c r="AT392" s="686">
        <v>-168.89000000000001</v>
      </c>
      <c r="AU392" s="686">
        <v>41.410000000000004</v>
      </c>
      <c r="AV392" s="686">
        <v>78.2</v>
      </c>
      <c r="AW392" s="686">
        <v>-80.760000000000005</v>
      </c>
      <c r="AX392" s="686">
        <v>0</v>
      </c>
      <c r="AY392" s="686">
        <v>0</v>
      </c>
      <c r="AZ392" s="686">
        <v>0</v>
      </c>
      <c r="BA392" s="686">
        <v>0</v>
      </c>
    </row>
    <row r="393" spans="1:53" outlineLevel="2">
      <c r="A393" s="799" t="s">
        <v>1292</v>
      </c>
      <c r="B393" s="800" t="s">
        <v>1293</v>
      </c>
      <c r="C393" s="801" t="s">
        <v>1294</v>
      </c>
      <c r="D393" s="802"/>
      <c r="E393" s="803"/>
      <c r="F393" s="686">
        <v>922.9</v>
      </c>
      <c r="G393" s="686">
        <v>685.51</v>
      </c>
      <c r="H393" s="818">
        <v>237.39</v>
      </c>
      <c r="I393" s="804">
        <v>0.34629691762337528</v>
      </c>
      <c r="K393" s="686">
        <v>14556.87</v>
      </c>
      <c r="L393" s="686">
        <v>1409.41</v>
      </c>
      <c r="M393" s="818">
        <v>13147.460000000001</v>
      </c>
      <c r="N393" s="804">
        <v>9.3283430655380624</v>
      </c>
      <c r="Q393" s="686">
        <v>7645.32</v>
      </c>
      <c r="R393" s="686">
        <v>819.87</v>
      </c>
      <c r="S393" s="818">
        <v>6825.45</v>
      </c>
      <c r="T393" s="804">
        <v>8.3250393355044086</v>
      </c>
      <c r="V393" s="686">
        <v>16065.730000000001</v>
      </c>
      <c r="W393" s="686">
        <v>1822.45</v>
      </c>
      <c r="X393" s="818">
        <v>14243.28</v>
      </c>
      <c r="Y393" s="804">
        <v>7.8154572141896903</v>
      </c>
      <c r="AA393" s="687">
        <v>671.39</v>
      </c>
      <c r="AB393" s="686"/>
      <c r="AC393" s="686">
        <v>540.81000000000006</v>
      </c>
      <c r="AD393" s="686">
        <v>-78.55</v>
      </c>
      <c r="AE393" s="686">
        <v>241.1</v>
      </c>
      <c r="AF393" s="686">
        <v>-17.87</v>
      </c>
      <c r="AG393" s="686">
        <v>-95.95</v>
      </c>
      <c r="AH393" s="686">
        <v>119.06</v>
      </c>
      <c r="AI393" s="686">
        <v>15.3</v>
      </c>
      <c r="AJ393" s="686">
        <v>685.51</v>
      </c>
      <c r="AK393" s="686">
        <v>699.2</v>
      </c>
      <c r="AL393" s="686">
        <v>422.33</v>
      </c>
      <c r="AM393" s="686">
        <v>176.77</v>
      </c>
      <c r="AN393" s="686">
        <v>210.56</v>
      </c>
      <c r="AO393" s="686"/>
      <c r="AP393" s="686">
        <v>452.76</v>
      </c>
      <c r="AQ393" s="686">
        <v>1904.32</v>
      </c>
      <c r="AR393" s="686">
        <v>804.30000000000007</v>
      </c>
      <c r="AS393" s="686">
        <v>1819.58</v>
      </c>
      <c r="AT393" s="686">
        <v>1930.5900000000001</v>
      </c>
      <c r="AU393" s="686">
        <v>1689.15</v>
      </c>
      <c r="AV393" s="686">
        <v>5033.2700000000004</v>
      </c>
      <c r="AW393" s="686">
        <v>922.9</v>
      </c>
      <c r="AX393" s="686">
        <v>0</v>
      </c>
      <c r="AY393" s="686">
        <v>0</v>
      </c>
      <c r="AZ393" s="686">
        <v>0</v>
      </c>
      <c r="BA393" s="686">
        <v>0</v>
      </c>
    </row>
    <row r="394" spans="1:53" outlineLevel="1">
      <c r="A394" s="799" t="s">
        <v>1295</v>
      </c>
      <c r="B394" s="1014"/>
      <c r="C394" s="890" t="s">
        <v>1296</v>
      </c>
      <c r="D394" s="1022"/>
      <c r="E394" s="1022"/>
      <c r="F394" s="992">
        <v>1005822.73</v>
      </c>
      <c r="G394" s="992">
        <v>862266.66</v>
      </c>
      <c r="H394" s="887">
        <v>143556.06999999995</v>
      </c>
      <c r="I394" s="680">
        <v>0.16648686150059419</v>
      </c>
      <c r="J394" s="1024"/>
      <c r="K394" s="992">
        <v>5242457.3600000003</v>
      </c>
      <c r="L394" s="992">
        <v>4655651.91</v>
      </c>
      <c r="M394" s="887">
        <v>586805.45000000019</v>
      </c>
      <c r="N394" s="680">
        <v>0.12604152143324654</v>
      </c>
      <c r="O394" s="1031"/>
      <c r="P394" s="1025"/>
      <c r="Q394" s="992">
        <v>2629849.2799999998</v>
      </c>
      <c r="R394" s="992">
        <v>2917879.04</v>
      </c>
      <c r="S394" s="887">
        <v>-288029.76000000024</v>
      </c>
      <c r="T394" s="680">
        <v>-9.8712028857783032E-2</v>
      </c>
      <c r="U394" s="1025"/>
      <c r="V394" s="992">
        <v>6350990.6400000006</v>
      </c>
      <c r="W394" s="992">
        <v>6822658.1440000013</v>
      </c>
      <c r="X394" s="887">
        <v>-471667.50400000066</v>
      </c>
      <c r="Y394" s="679">
        <v>-6.9132513170808013E-2</v>
      </c>
      <c r="Z394" s="799"/>
      <c r="AA394" s="1027">
        <v>440717.83</v>
      </c>
      <c r="AB394" s="799"/>
      <c r="AC394" s="992">
        <v>261548.91</v>
      </c>
      <c r="AD394" s="992">
        <v>497837.07999999996</v>
      </c>
      <c r="AE394" s="992">
        <v>433380.54999999993</v>
      </c>
      <c r="AF394" s="992">
        <v>469113.3</v>
      </c>
      <c r="AG394" s="992">
        <v>75893.029999999984</v>
      </c>
      <c r="AH394" s="992">
        <v>853076.00000000012</v>
      </c>
      <c r="AI394" s="992">
        <v>1202536.3800000001</v>
      </c>
      <c r="AJ394" s="992">
        <v>862266.66</v>
      </c>
      <c r="AK394" s="992">
        <v>496381.72</v>
      </c>
      <c r="AL394" s="992">
        <v>393624.58000000007</v>
      </c>
      <c r="AM394" s="992">
        <v>-997.07999999999856</v>
      </c>
      <c r="AN394" s="992">
        <v>219524.06</v>
      </c>
      <c r="AO394" s="799"/>
      <c r="AP394" s="992">
        <v>282775.95</v>
      </c>
      <c r="AQ394" s="992">
        <v>755310.7</v>
      </c>
      <c r="AR394" s="992">
        <v>379685.17000000004</v>
      </c>
      <c r="AS394" s="992">
        <v>655755.22</v>
      </c>
      <c r="AT394" s="992">
        <v>539081.03999999992</v>
      </c>
      <c r="AU394" s="992">
        <v>675467.3</v>
      </c>
      <c r="AV394" s="992">
        <v>948559.25</v>
      </c>
      <c r="AW394" s="992">
        <v>1005822.73</v>
      </c>
      <c r="AX394" s="992">
        <v>-523543.38</v>
      </c>
      <c r="AY394" s="992">
        <v>0</v>
      </c>
      <c r="AZ394" s="992">
        <v>0</v>
      </c>
      <c r="BA394" s="992">
        <v>0</v>
      </c>
    </row>
    <row r="395" spans="1:53" outlineLevel="2">
      <c r="B395" s="1014"/>
      <c r="C395" s="890"/>
      <c r="D395" s="1022"/>
      <c r="E395" s="1022"/>
      <c r="F395" s="992"/>
      <c r="G395" s="992"/>
      <c r="H395" s="887"/>
      <c r="I395" s="680"/>
      <c r="J395" s="1024"/>
      <c r="K395" s="992"/>
      <c r="L395" s="992"/>
      <c r="M395" s="887"/>
      <c r="N395" s="680"/>
      <c r="O395" s="1031"/>
      <c r="P395" s="1025"/>
      <c r="Q395" s="992"/>
      <c r="R395" s="992"/>
      <c r="S395" s="887"/>
      <c r="T395" s="680"/>
      <c r="U395" s="1025"/>
      <c r="V395" s="992"/>
      <c r="W395" s="992"/>
      <c r="X395" s="887"/>
      <c r="Y395" s="679"/>
      <c r="Z395" s="799"/>
      <c r="AA395" s="1027"/>
      <c r="AB395" s="799"/>
      <c r="AC395" s="992"/>
      <c r="AD395" s="992"/>
      <c r="AE395" s="992"/>
      <c r="AF395" s="992"/>
      <c r="AG395" s="992"/>
      <c r="AH395" s="992"/>
      <c r="AI395" s="992"/>
      <c r="AJ395" s="992"/>
      <c r="AK395" s="992"/>
      <c r="AL395" s="992"/>
      <c r="AM395" s="992"/>
      <c r="AN395" s="992"/>
      <c r="AO395" s="799"/>
      <c r="AP395" s="992"/>
      <c r="AQ395" s="992"/>
      <c r="AR395" s="992"/>
      <c r="AS395" s="992"/>
      <c r="AT395" s="992"/>
      <c r="AU395" s="992"/>
      <c r="AV395" s="992"/>
      <c r="AW395" s="992"/>
      <c r="AX395" s="992"/>
      <c r="AY395" s="992"/>
      <c r="AZ395" s="992"/>
      <c r="BA395" s="992"/>
    </row>
    <row r="396" spans="1:53" outlineLevel="2">
      <c r="A396" s="799" t="s">
        <v>3500</v>
      </c>
      <c r="B396" s="800" t="s">
        <v>3501</v>
      </c>
      <c r="C396" s="801" t="s">
        <v>3502</v>
      </c>
      <c r="D396" s="802"/>
      <c r="E396" s="803"/>
      <c r="F396" s="686">
        <v>0</v>
      </c>
      <c r="G396" s="686">
        <v>0</v>
      </c>
      <c r="H396" s="818">
        <v>0</v>
      </c>
      <c r="I396" s="804">
        <v>0</v>
      </c>
      <c r="K396" s="686">
        <v>0</v>
      </c>
      <c r="L396" s="686">
        <v>0</v>
      </c>
      <c r="M396" s="818">
        <v>0</v>
      </c>
      <c r="N396" s="804">
        <v>0</v>
      </c>
      <c r="Q396" s="686">
        <v>0</v>
      </c>
      <c r="R396" s="686">
        <v>0</v>
      </c>
      <c r="S396" s="818">
        <v>0</v>
      </c>
      <c r="V396" s="686">
        <v>0</v>
      </c>
      <c r="W396" s="686">
        <v>0</v>
      </c>
      <c r="X396" s="818">
        <v>0</v>
      </c>
      <c r="Y396" s="804">
        <v>0</v>
      </c>
      <c r="AA396" s="687">
        <v>0</v>
      </c>
      <c r="AB396" s="686"/>
      <c r="AC396" s="686">
        <v>0</v>
      </c>
      <c r="AD396" s="686">
        <v>0</v>
      </c>
      <c r="AE396" s="686">
        <v>0</v>
      </c>
      <c r="AF396" s="686">
        <v>0</v>
      </c>
      <c r="AG396" s="686">
        <v>0</v>
      </c>
      <c r="AH396" s="686">
        <v>0</v>
      </c>
      <c r="AI396" s="686">
        <v>0</v>
      </c>
      <c r="AJ396" s="686">
        <v>0</v>
      </c>
      <c r="AK396" s="686">
        <v>0</v>
      </c>
      <c r="AL396" s="686">
        <v>0</v>
      </c>
      <c r="AM396" s="686">
        <v>0</v>
      </c>
      <c r="AN396" s="686">
        <v>0</v>
      </c>
      <c r="AO396" s="686"/>
      <c r="AP396" s="686">
        <v>1.79</v>
      </c>
      <c r="AQ396" s="686">
        <v>1.8</v>
      </c>
      <c r="AR396" s="686">
        <v>-3.59</v>
      </c>
      <c r="AS396" s="686">
        <v>0</v>
      </c>
      <c r="AT396" s="686">
        <v>0</v>
      </c>
      <c r="AU396" s="686">
        <v>0</v>
      </c>
      <c r="AV396" s="686">
        <v>0</v>
      </c>
      <c r="AW396" s="686">
        <v>0</v>
      </c>
      <c r="AX396" s="686">
        <v>0</v>
      </c>
      <c r="AY396" s="686">
        <v>0</v>
      </c>
      <c r="AZ396" s="686">
        <v>0</v>
      </c>
      <c r="BA396" s="686">
        <v>0</v>
      </c>
    </row>
    <row r="397" spans="1:53" outlineLevel="2">
      <c r="A397" s="799" t="s">
        <v>3503</v>
      </c>
      <c r="B397" s="800" t="s">
        <v>3504</v>
      </c>
      <c r="C397" s="801" t="s">
        <v>3505</v>
      </c>
      <c r="D397" s="802"/>
      <c r="E397" s="803"/>
      <c r="F397" s="686">
        <v>-0.53</v>
      </c>
      <c r="G397" s="686">
        <v>0</v>
      </c>
      <c r="H397" s="818">
        <v>-0.53</v>
      </c>
      <c r="I397" s="804" t="s">
        <v>3376</v>
      </c>
      <c r="K397" s="686">
        <v>0</v>
      </c>
      <c r="L397" s="686">
        <v>0</v>
      </c>
      <c r="M397" s="818">
        <v>0</v>
      </c>
      <c r="N397" s="804">
        <v>0</v>
      </c>
      <c r="Q397" s="686">
        <v>-3.5100000000000002</v>
      </c>
      <c r="R397" s="686">
        <v>0</v>
      </c>
      <c r="S397" s="818">
        <v>-3.5100000000000002</v>
      </c>
      <c r="V397" s="686">
        <v>0</v>
      </c>
      <c r="W397" s="686">
        <v>0</v>
      </c>
      <c r="X397" s="818">
        <v>0</v>
      </c>
      <c r="Y397" s="804">
        <v>0</v>
      </c>
      <c r="AA397" s="687">
        <v>0</v>
      </c>
      <c r="AB397" s="686"/>
      <c r="AC397" s="686">
        <v>0</v>
      </c>
      <c r="AD397" s="686">
        <v>0</v>
      </c>
      <c r="AE397" s="686">
        <v>0</v>
      </c>
      <c r="AF397" s="686">
        <v>0</v>
      </c>
      <c r="AG397" s="686">
        <v>0</v>
      </c>
      <c r="AH397" s="686">
        <v>0</v>
      </c>
      <c r="AI397" s="686">
        <v>0</v>
      </c>
      <c r="AJ397" s="686">
        <v>0</v>
      </c>
      <c r="AK397" s="686">
        <v>0</v>
      </c>
      <c r="AL397" s="686">
        <v>0</v>
      </c>
      <c r="AM397" s="686">
        <v>0</v>
      </c>
      <c r="AN397" s="686">
        <v>0</v>
      </c>
      <c r="AO397" s="686"/>
      <c r="AP397" s="686">
        <v>0.75</v>
      </c>
      <c r="AQ397" s="686">
        <v>-0.75</v>
      </c>
      <c r="AR397" s="686">
        <v>41.21</v>
      </c>
      <c r="AS397" s="686">
        <v>-32.910000000000004</v>
      </c>
      <c r="AT397" s="686">
        <v>-4.79</v>
      </c>
      <c r="AU397" s="686">
        <v>-3.5100000000000002</v>
      </c>
      <c r="AV397" s="686">
        <v>0.53</v>
      </c>
      <c r="AW397" s="686">
        <v>-0.53</v>
      </c>
      <c r="AX397" s="686">
        <v>0</v>
      </c>
      <c r="AY397" s="686">
        <v>0</v>
      </c>
      <c r="AZ397" s="686">
        <v>0</v>
      </c>
      <c r="BA397" s="686">
        <v>0</v>
      </c>
    </row>
    <row r="398" spans="1:53" outlineLevel="1">
      <c r="A398" s="799" t="s">
        <v>3506</v>
      </c>
      <c r="B398" s="1014"/>
      <c r="C398" s="890" t="s">
        <v>3507</v>
      </c>
      <c r="D398" s="1022"/>
      <c r="E398" s="1022"/>
      <c r="F398" s="992">
        <v>-0.53</v>
      </c>
      <c r="G398" s="992">
        <v>0</v>
      </c>
      <c r="H398" s="887">
        <v>-0.53</v>
      </c>
      <c r="I398" s="680" t="s">
        <v>3376</v>
      </c>
      <c r="J398" s="1024"/>
      <c r="K398" s="992">
        <v>0</v>
      </c>
      <c r="L398" s="992">
        <v>0</v>
      </c>
      <c r="M398" s="887">
        <v>0</v>
      </c>
      <c r="N398" s="680">
        <v>0</v>
      </c>
      <c r="O398" s="1025"/>
      <c r="P398" s="1025"/>
      <c r="Q398" s="992">
        <v>-3.5100000000000002</v>
      </c>
      <c r="R398" s="992">
        <v>0</v>
      </c>
      <c r="S398" s="887">
        <v>-3.5100000000000002</v>
      </c>
      <c r="T398" s="680"/>
      <c r="U398" s="1025"/>
      <c r="V398" s="992">
        <v>0</v>
      </c>
      <c r="W398" s="992">
        <v>0</v>
      </c>
      <c r="X398" s="887">
        <v>0</v>
      </c>
      <c r="Y398" s="679">
        <v>0</v>
      </c>
      <c r="Z398" s="799"/>
      <c r="AA398" s="1027">
        <v>0</v>
      </c>
      <c r="AB398" s="799"/>
      <c r="AC398" s="992">
        <v>0</v>
      </c>
      <c r="AD398" s="992">
        <v>0</v>
      </c>
      <c r="AE398" s="992">
        <v>0</v>
      </c>
      <c r="AF398" s="992">
        <v>0</v>
      </c>
      <c r="AG398" s="992">
        <v>0</v>
      </c>
      <c r="AH398" s="992">
        <v>0</v>
      </c>
      <c r="AI398" s="992">
        <v>0</v>
      </c>
      <c r="AJ398" s="992">
        <v>0</v>
      </c>
      <c r="AK398" s="992">
        <v>0</v>
      </c>
      <c r="AL398" s="992">
        <v>0</v>
      </c>
      <c r="AM398" s="992">
        <v>0</v>
      </c>
      <c r="AN398" s="992">
        <v>0</v>
      </c>
      <c r="AO398" s="799"/>
      <c r="AP398" s="992">
        <v>2.54</v>
      </c>
      <c r="AQ398" s="992">
        <v>1.05</v>
      </c>
      <c r="AR398" s="992">
        <v>37.620000000000005</v>
      </c>
      <c r="AS398" s="992">
        <v>-32.910000000000004</v>
      </c>
      <c r="AT398" s="992">
        <v>-4.79</v>
      </c>
      <c r="AU398" s="992">
        <v>-3.5100000000000002</v>
      </c>
      <c r="AV398" s="992">
        <v>0.53</v>
      </c>
      <c r="AW398" s="992">
        <v>-0.53</v>
      </c>
      <c r="AX398" s="992">
        <v>0</v>
      </c>
      <c r="AY398" s="992">
        <v>0</v>
      </c>
      <c r="AZ398" s="992">
        <v>0</v>
      </c>
      <c r="BA398" s="992">
        <v>0</v>
      </c>
    </row>
    <row r="399" spans="1:53" outlineLevel="2">
      <c r="B399" s="1014"/>
      <c r="C399" s="890"/>
      <c r="D399" s="1022"/>
      <c r="E399" s="1022"/>
      <c r="F399" s="992"/>
      <c r="G399" s="992"/>
      <c r="H399" s="887"/>
      <c r="I399" s="680"/>
      <c r="J399" s="1024"/>
      <c r="K399" s="992"/>
      <c r="L399" s="992"/>
      <c r="M399" s="887"/>
      <c r="N399" s="679"/>
      <c r="O399" s="1025"/>
      <c r="P399" s="1025"/>
      <c r="Q399" s="992"/>
      <c r="R399" s="992"/>
      <c r="S399" s="887"/>
      <c r="T399" s="680"/>
      <c r="U399" s="1025"/>
      <c r="V399" s="992"/>
      <c r="W399" s="992"/>
      <c r="X399" s="887"/>
      <c r="Y399" s="679"/>
      <c r="Z399" s="799"/>
      <c r="AA399" s="1027"/>
      <c r="AB399" s="799"/>
      <c r="AC399" s="992"/>
      <c r="AD399" s="992"/>
      <c r="AE399" s="992"/>
      <c r="AF399" s="992"/>
      <c r="AG399" s="992"/>
      <c r="AH399" s="992"/>
      <c r="AI399" s="992"/>
      <c r="AJ399" s="992"/>
      <c r="AK399" s="992"/>
      <c r="AL399" s="992"/>
      <c r="AM399" s="992"/>
      <c r="AN399" s="992"/>
      <c r="AO399" s="799"/>
      <c r="AP399" s="992"/>
      <c r="AQ399" s="992"/>
      <c r="AR399" s="992"/>
      <c r="AS399" s="992"/>
      <c r="AT399" s="992"/>
      <c r="AU399" s="992"/>
      <c r="AV399" s="992"/>
      <c r="AW399" s="992"/>
      <c r="AX399" s="992"/>
      <c r="AY399" s="992"/>
      <c r="AZ399" s="992"/>
      <c r="BA399" s="992"/>
    </row>
    <row r="400" spans="1:53" outlineLevel="1">
      <c r="A400" s="799" t="s">
        <v>3508</v>
      </c>
      <c r="B400" s="1014"/>
      <c r="C400" s="890" t="s">
        <v>3509</v>
      </c>
      <c r="D400" s="1022"/>
      <c r="E400" s="1022"/>
      <c r="F400" s="992">
        <v>0</v>
      </c>
      <c r="G400" s="992">
        <v>0</v>
      </c>
      <c r="H400" s="887">
        <v>0</v>
      </c>
      <c r="I400" s="680">
        <v>0</v>
      </c>
      <c r="J400" s="1024"/>
      <c r="K400" s="992">
        <v>0</v>
      </c>
      <c r="L400" s="992">
        <v>0</v>
      </c>
      <c r="M400" s="887">
        <v>0</v>
      </c>
      <c r="N400" s="680">
        <v>0</v>
      </c>
      <c r="O400" s="1025"/>
      <c r="P400" s="1025"/>
      <c r="Q400" s="992">
        <v>0</v>
      </c>
      <c r="R400" s="992">
        <v>0</v>
      </c>
      <c r="S400" s="887">
        <v>0</v>
      </c>
      <c r="T400" s="680"/>
      <c r="U400" s="1025"/>
      <c r="V400" s="992">
        <v>0</v>
      </c>
      <c r="W400" s="992">
        <v>0</v>
      </c>
      <c r="X400" s="887">
        <v>0</v>
      </c>
      <c r="Y400" s="679">
        <v>0</v>
      </c>
      <c r="Z400" s="799"/>
      <c r="AA400" s="1027">
        <v>0</v>
      </c>
      <c r="AB400" s="799"/>
      <c r="AC400" s="992">
        <v>0</v>
      </c>
      <c r="AD400" s="992">
        <v>0</v>
      </c>
      <c r="AE400" s="992">
        <v>0</v>
      </c>
      <c r="AF400" s="992">
        <v>0</v>
      </c>
      <c r="AG400" s="992">
        <v>0</v>
      </c>
      <c r="AH400" s="992">
        <v>0</v>
      </c>
      <c r="AI400" s="992">
        <v>0</v>
      </c>
      <c r="AJ400" s="992">
        <v>0</v>
      </c>
      <c r="AK400" s="992">
        <v>0</v>
      </c>
      <c r="AL400" s="992">
        <v>0</v>
      </c>
      <c r="AM400" s="992">
        <v>0</v>
      </c>
      <c r="AN400" s="992">
        <v>0</v>
      </c>
      <c r="AO400" s="799"/>
      <c r="AP400" s="992">
        <v>0</v>
      </c>
      <c r="AQ400" s="992">
        <v>0</v>
      </c>
      <c r="AR400" s="992">
        <v>0</v>
      </c>
      <c r="AS400" s="992">
        <v>0</v>
      </c>
      <c r="AT400" s="992">
        <v>0</v>
      </c>
      <c r="AU400" s="992">
        <v>0</v>
      </c>
      <c r="AV400" s="992">
        <v>0</v>
      </c>
      <c r="AW400" s="992">
        <v>0</v>
      </c>
      <c r="AX400" s="992">
        <v>0</v>
      </c>
      <c r="AY400" s="992">
        <v>0</v>
      </c>
      <c r="AZ400" s="992">
        <v>0</v>
      </c>
      <c r="BA400" s="992">
        <v>0</v>
      </c>
    </row>
    <row r="401" spans="1:53" outlineLevel="2">
      <c r="B401" s="1014"/>
      <c r="C401" s="890"/>
      <c r="D401" s="1022"/>
      <c r="E401" s="1022"/>
      <c r="F401" s="992"/>
      <c r="G401" s="992"/>
      <c r="H401" s="887"/>
      <c r="I401" s="680"/>
      <c r="J401" s="1024"/>
      <c r="K401" s="992"/>
      <c r="L401" s="992"/>
      <c r="M401" s="887"/>
      <c r="N401" s="680"/>
      <c r="O401" s="1031"/>
      <c r="P401" s="1025"/>
      <c r="Q401" s="992"/>
      <c r="R401" s="992"/>
      <c r="S401" s="887"/>
      <c r="T401" s="680"/>
      <c r="U401" s="1025"/>
      <c r="V401" s="992"/>
      <c r="W401" s="992"/>
      <c r="X401" s="887"/>
      <c r="Y401" s="679"/>
      <c r="Z401" s="799"/>
      <c r="AA401" s="1027"/>
      <c r="AB401" s="799"/>
      <c r="AC401" s="992"/>
      <c r="AD401" s="992"/>
      <c r="AE401" s="992"/>
      <c r="AF401" s="992"/>
      <c r="AG401" s="992"/>
      <c r="AH401" s="992"/>
      <c r="AI401" s="992"/>
      <c r="AJ401" s="992"/>
      <c r="AK401" s="992"/>
      <c r="AL401" s="992"/>
      <c r="AM401" s="992"/>
      <c r="AN401" s="992"/>
      <c r="AO401" s="799"/>
      <c r="AP401" s="992"/>
      <c r="AQ401" s="992"/>
      <c r="AR401" s="992"/>
      <c r="AS401" s="992"/>
      <c r="AT401" s="992"/>
      <c r="AU401" s="992"/>
      <c r="AV401" s="992"/>
      <c r="AW401" s="992"/>
      <c r="AX401" s="992"/>
      <c r="AY401" s="992"/>
      <c r="AZ401" s="992"/>
      <c r="BA401" s="992"/>
    </row>
    <row r="402" spans="1:53" outlineLevel="1">
      <c r="A402" s="799" t="s">
        <v>3510</v>
      </c>
      <c r="B402" s="1014"/>
      <c r="C402" s="890" t="s">
        <v>3511</v>
      </c>
      <c r="D402" s="1022"/>
      <c r="E402" s="1022"/>
      <c r="F402" s="992">
        <v>0</v>
      </c>
      <c r="G402" s="992">
        <v>0</v>
      </c>
      <c r="H402" s="887">
        <v>0</v>
      </c>
      <c r="I402" s="680">
        <v>0</v>
      </c>
      <c r="J402" s="1024"/>
      <c r="K402" s="992">
        <v>0</v>
      </c>
      <c r="L402" s="992">
        <v>0</v>
      </c>
      <c r="M402" s="887">
        <v>0</v>
      </c>
      <c r="N402" s="680">
        <v>0</v>
      </c>
      <c r="O402" s="1031"/>
      <c r="P402" s="1025"/>
      <c r="Q402" s="992">
        <v>0</v>
      </c>
      <c r="R402" s="992">
        <v>0</v>
      </c>
      <c r="S402" s="887">
        <v>0</v>
      </c>
      <c r="T402" s="1023"/>
      <c r="U402" s="1025"/>
      <c r="V402" s="992">
        <v>0</v>
      </c>
      <c r="W402" s="992">
        <v>0</v>
      </c>
      <c r="X402" s="887">
        <v>0</v>
      </c>
      <c r="Y402" s="679">
        <v>0</v>
      </c>
      <c r="Z402" s="799"/>
      <c r="AA402" s="1027">
        <v>0</v>
      </c>
      <c r="AB402" s="799"/>
      <c r="AC402" s="992">
        <v>0</v>
      </c>
      <c r="AD402" s="992">
        <v>0</v>
      </c>
      <c r="AE402" s="992">
        <v>0</v>
      </c>
      <c r="AF402" s="992">
        <v>0</v>
      </c>
      <c r="AG402" s="992">
        <v>0</v>
      </c>
      <c r="AH402" s="992">
        <v>0</v>
      </c>
      <c r="AI402" s="992">
        <v>0</v>
      </c>
      <c r="AJ402" s="992">
        <v>0</v>
      </c>
      <c r="AK402" s="992">
        <v>0</v>
      </c>
      <c r="AL402" s="992">
        <v>0</v>
      </c>
      <c r="AM402" s="992">
        <v>0</v>
      </c>
      <c r="AN402" s="992">
        <v>0</v>
      </c>
      <c r="AO402" s="799"/>
      <c r="AP402" s="992">
        <v>0</v>
      </c>
      <c r="AQ402" s="992">
        <v>0</v>
      </c>
      <c r="AR402" s="992">
        <v>0</v>
      </c>
      <c r="AS402" s="992">
        <v>0</v>
      </c>
      <c r="AT402" s="992">
        <v>0</v>
      </c>
      <c r="AU402" s="992">
        <v>0</v>
      </c>
      <c r="AV402" s="992">
        <v>0</v>
      </c>
      <c r="AW402" s="992">
        <v>0</v>
      </c>
      <c r="AX402" s="992">
        <v>0</v>
      </c>
      <c r="AY402" s="992">
        <v>0</v>
      </c>
      <c r="AZ402" s="992">
        <v>0</v>
      </c>
      <c r="BA402" s="992">
        <v>0</v>
      </c>
    </row>
    <row r="403" spans="1:53" ht="5.25" customHeight="1" outlineLevel="2">
      <c r="B403" s="1014"/>
      <c r="C403" s="890"/>
      <c r="D403" s="1022"/>
      <c r="E403" s="1022"/>
      <c r="F403" s="992"/>
      <c r="G403" s="992"/>
      <c r="H403" s="887">
        <v>0</v>
      </c>
      <c r="I403" s="680">
        <v>0</v>
      </c>
      <c r="J403" s="1024"/>
      <c r="K403" s="992"/>
      <c r="L403" s="992"/>
      <c r="M403" s="992"/>
      <c r="N403" s="680"/>
      <c r="O403" s="1031"/>
      <c r="P403" s="1025"/>
      <c r="Q403" s="992"/>
      <c r="R403" s="992"/>
      <c r="S403" s="992"/>
      <c r="T403" s="1023"/>
      <c r="U403" s="1025"/>
      <c r="V403" s="992"/>
      <c r="W403" s="992"/>
      <c r="X403" s="992"/>
      <c r="Y403" s="1026"/>
      <c r="Z403" s="799"/>
      <c r="AA403" s="1027"/>
      <c r="AB403" s="799"/>
      <c r="AC403" s="992"/>
      <c r="AD403" s="992"/>
      <c r="AE403" s="992"/>
      <c r="AF403" s="992"/>
      <c r="AG403" s="992"/>
      <c r="AH403" s="992"/>
      <c r="AI403" s="992"/>
      <c r="AJ403" s="992"/>
      <c r="AK403" s="992"/>
      <c r="AL403" s="992"/>
      <c r="AM403" s="992"/>
      <c r="AN403" s="992"/>
      <c r="AO403" s="799"/>
      <c r="AP403" s="992"/>
      <c r="AQ403" s="992"/>
      <c r="AR403" s="992"/>
      <c r="AS403" s="992"/>
      <c r="AT403" s="992"/>
      <c r="AU403" s="992"/>
      <c r="AV403" s="992"/>
      <c r="AW403" s="992"/>
      <c r="AX403" s="992"/>
      <c r="AY403" s="992"/>
      <c r="AZ403" s="992"/>
      <c r="BA403" s="992"/>
    </row>
    <row r="404" spans="1:53" outlineLevel="2">
      <c r="A404" s="799" t="s">
        <v>1297</v>
      </c>
      <c r="B404" s="800" t="s">
        <v>1298</v>
      </c>
      <c r="C404" s="801" t="s">
        <v>1235</v>
      </c>
      <c r="D404" s="802"/>
      <c r="E404" s="803"/>
      <c r="F404" s="686">
        <v>7755.12</v>
      </c>
      <c r="G404" s="686">
        <v>1045.1200000000001</v>
      </c>
      <c r="H404" s="818">
        <v>6710</v>
      </c>
      <c r="I404" s="804">
        <v>6.4203153704837712</v>
      </c>
      <c r="K404" s="686">
        <v>75906.259999999995</v>
      </c>
      <c r="L404" s="686">
        <v>10986.03</v>
      </c>
      <c r="M404" s="818">
        <v>64920.229999999996</v>
      </c>
      <c r="N404" s="804">
        <v>5.9093439577354143</v>
      </c>
      <c r="Q404" s="686">
        <v>26269.73</v>
      </c>
      <c r="R404" s="686">
        <v>2846.8</v>
      </c>
      <c r="S404" s="818">
        <v>23422.93</v>
      </c>
      <c r="T404" s="804">
        <v>8.2278101728256292</v>
      </c>
      <c r="V404" s="686">
        <v>80513.75</v>
      </c>
      <c r="W404" s="686">
        <v>17895.63</v>
      </c>
      <c r="X404" s="818">
        <v>62618.119999999995</v>
      </c>
      <c r="Y404" s="804">
        <v>3.4990732374328255</v>
      </c>
      <c r="AA404" s="687">
        <v>914.23</v>
      </c>
      <c r="AB404" s="686"/>
      <c r="AC404" s="686">
        <v>1076.7</v>
      </c>
      <c r="AD404" s="686">
        <v>1496.58</v>
      </c>
      <c r="AE404" s="686">
        <v>1759.1200000000001</v>
      </c>
      <c r="AF404" s="686">
        <v>1576.22</v>
      </c>
      <c r="AG404" s="686">
        <v>2230.61</v>
      </c>
      <c r="AH404" s="686">
        <v>1092.53</v>
      </c>
      <c r="AI404" s="686">
        <v>709.15</v>
      </c>
      <c r="AJ404" s="686">
        <v>1045.1200000000001</v>
      </c>
      <c r="AK404" s="686">
        <v>668.64</v>
      </c>
      <c r="AL404" s="686">
        <v>1406.31</v>
      </c>
      <c r="AM404" s="686">
        <v>1761.77</v>
      </c>
      <c r="AN404" s="686">
        <v>770.77</v>
      </c>
      <c r="AO404" s="686"/>
      <c r="AP404" s="686">
        <v>2800.96</v>
      </c>
      <c r="AQ404" s="686">
        <v>7531.75</v>
      </c>
      <c r="AR404" s="686">
        <v>8314.48</v>
      </c>
      <c r="AS404" s="686">
        <v>14796.18</v>
      </c>
      <c r="AT404" s="686">
        <v>16193.16</v>
      </c>
      <c r="AU404" s="686">
        <v>11591.82</v>
      </c>
      <c r="AV404" s="686">
        <v>6922.79</v>
      </c>
      <c r="AW404" s="686">
        <v>7755.12</v>
      </c>
      <c r="AX404" s="686">
        <v>0</v>
      </c>
      <c r="AY404" s="686">
        <v>0</v>
      </c>
      <c r="AZ404" s="686">
        <v>0</v>
      </c>
      <c r="BA404" s="686">
        <v>0</v>
      </c>
    </row>
    <row r="405" spans="1:53" outlineLevel="2">
      <c r="A405" s="799" t="s">
        <v>1299</v>
      </c>
      <c r="B405" s="800" t="s">
        <v>1300</v>
      </c>
      <c r="C405" s="801" t="s">
        <v>1238</v>
      </c>
      <c r="D405" s="802"/>
      <c r="E405" s="803"/>
      <c r="F405" s="686">
        <v>627.47</v>
      </c>
      <c r="G405" s="686">
        <v>1037.7</v>
      </c>
      <c r="H405" s="818">
        <v>-410.23</v>
      </c>
      <c r="I405" s="804">
        <v>-0.39532620217789344</v>
      </c>
      <c r="K405" s="686">
        <v>8847.85</v>
      </c>
      <c r="L405" s="686">
        <v>9129.8700000000008</v>
      </c>
      <c r="M405" s="818">
        <v>-282.02000000000044</v>
      </c>
      <c r="N405" s="804">
        <v>-3.0889815517636112E-2</v>
      </c>
      <c r="Q405" s="686">
        <v>1187.43</v>
      </c>
      <c r="R405" s="686">
        <v>6056.8</v>
      </c>
      <c r="S405" s="818">
        <v>-4869.37</v>
      </c>
      <c r="T405" s="804">
        <v>-0.803950931184784</v>
      </c>
      <c r="V405" s="686">
        <v>10036.44</v>
      </c>
      <c r="W405" s="686">
        <v>12027.43</v>
      </c>
      <c r="X405" s="818">
        <v>-1990.9899999999998</v>
      </c>
      <c r="Y405" s="804">
        <v>-0.16553744232974124</v>
      </c>
      <c r="AA405" s="687">
        <v>562.79</v>
      </c>
      <c r="AB405" s="686"/>
      <c r="AC405" s="686">
        <v>13.870000000000001</v>
      </c>
      <c r="AD405" s="686">
        <v>549.18000000000006</v>
      </c>
      <c r="AE405" s="686">
        <v>1715.22</v>
      </c>
      <c r="AF405" s="686">
        <v>356.69</v>
      </c>
      <c r="AG405" s="686">
        <v>438.11</v>
      </c>
      <c r="AH405" s="686">
        <v>5045.96</v>
      </c>
      <c r="AI405" s="686">
        <v>-26.86</v>
      </c>
      <c r="AJ405" s="686">
        <v>1037.7</v>
      </c>
      <c r="AK405" s="686">
        <v>512.38</v>
      </c>
      <c r="AL405" s="686">
        <v>-1.53</v>
      </c>
      <c r="AM405" s="686">
        <v>677.44</v>
      </c>
      <c r="AN405" s="686">
        <v>0.3</v>
      </c>
      <c r="AO405" s="686"/>
      <c r="AP405" s="686">
        <v>-2.67</v>
      </c>
      <c r="AQ405" s="686">
        <v>43.78</v>
      </c>
      <c r="AR405" s="686">
        <v>7177.05</v>
      </c>
      <c r="AS405" s="686">
        <v>485.5</v>
      </c>
      <c r="AT405" s="686">
        <v>-43.24</v>
      </c>
      <c r="AU405" s="686">
        <v>543.96</v>
      </c>
      <c r="AV405" s="686">
        <v>16</v>
      </c>
      <c r="AW405" s="686">
        <v>627.47</v>
      </c>
      <c r="AX405" s="686">
        <v>0</v>
      </c>
      <c r="AY405" s="686">
        <v>0</v>
      </c>
      <c r="AZ405" s="686">
        <v>0</v>
      </c>
      <c r="BA405" s="686">
        <v>0</v>
      </c>
    </row>
    <row r="406" spans="1:53" outlineLevel="2">
      <c r="A406" s="799" t="s">
        <v>1301</v>
      </c>
      <c r="B406" s="800" t="s">
        <v>1302</v>
      </c>
      <c r="C406" s="801" t="s">
        <v>1285</v>
      </c>
      <c r="D406" s="802"/>
      <c r="E406" s="803"/>
      <c r="F406" s="686">
        <v>65727.69</v>
      </c>
      <c r="G406" s="686">
        <v>37097.440000000002</v>
      </c>
      <c r="H406" s="818">
        <v>28630.25</v>
      </c>
      <c r="I406" s="804">
        <v>0.77175810514148679</v>
      </c>
      <c r="K406" s="686">
        <v>270168.55</v>
      </c>
      <c r="L406" s="686">
        <v>775070.16</v>
      </c>
      <c r="M406" s="818">
        <v>-504901.61000000004</v>
      </c>
      <c r="N406" s="804">
        <v>-0.65142697533343308</v>
      </c>
      <c r="Q406" s="686">
        <v>89999.08</v>
      </c>
      <c r="R406" s="686">
        <v>238526.9</v>
      </c>
      <c r="S406" s="818">
        <v>-148527.82</v>
      </c>
      <c r="T406" s="804">
        <v>-0.6226879232489082</v>
      </c>
      <c r="V406" s="686">
        <v>383169.01</v>
      </c>
      <c r="W406" s="686">
        <v>999614.52</v>
      </c>
      <c r="X406" s="818">
        <v>-616445.51</v>
      </c>
      <c r="Y406" s="804">
        <v>-0.6166832290511346</v>
      </c>
      <c r="AA406" s="687">
        <v>27247.760000000002</v>
      </c>
      <c r="AB406" s="686"/>
      <c r="AC406" s="686">
        <v>58124.79</v>
      </c>
      <c r="AD406" s="686">
        <v>59984.200000000004</v>
      </c>
      <c r="AE406" s="686">
        <v>159085.09</v>
      </c>
      <c r="AF406" s="686">
        <v>145819.04</v>
      </c>
      <c r="AG406" s="686">
        <v>113530.14</v>
      </c>
      <c r="AH406" s="686">
        <v>83904.71</v>
      </c>
      <c r="AI406" s="686">
        <v>117524.75</v>
      </c>
      <c r="AJ406" s="686">
        <v>37097.440000000002</v>
      </c>
      <c r="AK406" s="686">
        <v>18339.84</v>
      </c>
      <c r="AL406" s="686">
        <v>34162.1</v>
      </c>
      <c r="AM406" s="686">
        <v>43718.26</v>
      </c>
      <c r="AN406" s="686">
        <v>16780.260000000002</v>
      </c>
      <c r="AO406" s="686"/>
      <c r="AP406" s="686">
        <v>43863.71</v>
      </c>
      <c r="AQ406" s="686">
        <v>55777.770000000004</v>
      </c>
      <c r="AR406" s="686">
        <v>43274.29</v>
      </c>
      <c r="AS406" s="686">
        <v>20803.36</v>
      </c>
      <c r="AT406" s="686">
        <v>16450.34</v>
      </c>
      <c r="AU406" s="686">
        <v>9208.02</v>
      </c>
      <c r="AV406" s="686">
        <v>15063.37</v>
      </c>
      <c r="AW406" s="686">
        <v>65727.69</v>
      </c>
      <c r="AX406" s="686">
        <v>1031.04</v>
      </c>
      <c r="AY406" s="686">
        <v>0</v>
      </c>
      <c r="AZ406" s="686">
        <v>0</v>
      </c>
      <c r="BA406" s="686">
        <v>0</v>
      </c>
    </row>
    <row r="407" spans="1:53" outlineLevel="2">
      <c r="A407" s="799" t="s">
        <v>3512</v>
      </c>
      <c r="B407" s="800" t="s">
        <v>3513</v>
      </c>
      <c r="C407" s="801" t="s">
        <v>3514</v>
      </c>
      <c r="D407" s="802"/>
      <c r="E407" s="803"/>
      <c r="F407" s="686">
        <v>11022.85</v>
      </c>
      <c r="G407" s="686">
        <v>0</v>
      </c>
      <c r="H407" s="818">
        <v>11022.85</v>
      </c>
      <c r="I407" s="804" t="s">
        <v>3376</v>
      </c>
      <c r="K407" s="686">
        <v>84989.57</v>
      </c>
      <c r="L407" s="686">
        <v>0</v>
      </c>
      <c r="M407" s="818">
        <v>84989.57</v>
      </c>
      <c r="N407" s="804" t="s">
        <v>3376</v>
      </c>
      <c r="Q407" s="686">
        <v>38729.760000000002</v>
      </c>
      <c r="R407" s="686">
        <v>0</v>
      </c>
      <c r="S407" s="818">
        <v>38729.760000000002</v>
      </c>
      <c r="T407" s="804" t="s">
        <v>3376</v>
      </c>
      <c r="V407" s="686">
        <v>84989.57</v>
      </c>
      <c r="W407" s="686">
        <v>0</v>
      </c>
      <c r="X407" s="818">
        <v>84989.57</v>
      </c>
      <c r="Y407" s="804" t="s">
        <v>3376</v>
      </c>
      <c r="AA407" s="687">
        <v>0</v>
      </c>
      <c r="AB407" s="686"/>
      <c r="AC407" s="686">
        <v>0</v>
      </c>
      <c r="AD407" s="686">
        <v>0</v>
      </c>
      <c r="AE407" s="686">
        <v>0</v>
      </c>
      <c r="AF407" s="686">
        <v>0</v>
      </c>
      <c r="AG407" s="686">
        <v>0</v>
      </c>
      <c r="AH407" s="686">
        <v>0</v>
      </c>
      <c r="AI407" s="686">
        <v>0</v>
      </c>
      <c r="AJ407" s="686">
        <v>0</v>
      </c>
      <c r="AK407" s="686">
        <v>0</v>
      </c>
      <c r="AL407" s="686">
        <v>0</v>
      </c>
      <c r="AM407" s="686">
        <v>0</v>
      </c>
      <c r="AN407" s="686">
        <v>0</v>
      </c>
      <c r="AO407" s="686"/>
      <c r="AP407" s="686">
        <v>8772.92</v>
      </c>
      <c r="AQ407" s="686">
        <v>13961.67</v>
      </c>
      <c r="AR407" s="686">
        <v>9270.9</v>
      </c>
      <c r="AS407" s="686">
        <v>2750.2400000000002</v>
      </c>
      <c r="AT407" s="686">
        <v>11504.08</v>
      </c>
      <c r="AU407" s="686">
        <v>10975.34</v>
      </c>
      <c r="AV407" s="686">
        <v>16731.57</v>
      </c>
      <c r="AW407" s="686">
        <v>11022.85</v>
      </c>
      <c r="AX407" s="686">
        <v>0</v>
      </c>
      <c r="AY407" s="686">
        <v>0</v>
      </c>
      <c r="AZ407" s="686">
        <v>0</v>
      </c>
      <c r="BA407" s="686">
        <v>0</v>
      </c>
    </row>
    <row r="408" spans="1:53" outlineLevel="2">
      <c r="A408" s="799" t="s">
        <v>3515</v>
      </c>
      <c r="B408" s="800" t="s">
        <v>3516</v>
      </c>
      <c r="C408" s="801" t="s">
        <v>3517</v>
      </c>
      <c r="D408" s="802"/>
      <c r="E408" s="803"/>
      <c r="F408" s="686">
        <v>136187.59</v>
      </c>
      <c r="G408" s="686">
        <v>0</v>
      </c>
      <c r="H408" s="818">
        <v>136187.59</v>
      </c>
      <c r="I408" s="804" t="s">
        <v>3376</v>
      </c>
      <c r="K408" s="686">
        <v>753458.37</v>
      </c>
      <c r="L408" s="686">
        <v>0</v>
      </c>
      <c r="M408" s="818">
        <v>753458.37</v>
      </c>
      <c r="N408" s="804" t="s">
        <v>3376</v>
      </c>
      <c r="Q408" s="686">
        <v>378593.03</v>
      </c>
      <c r="R408" s="686">
        <v>0</v>
      </c>
      <c r="S408" s="818">
        <v>378593.03</v>
      </c>
      <c r="T408" s="804" t="s">
        <v>3376</v>
      </c>
      <c r="V408" s="686">
        <v>753458.37</v>
      </c>
      <c r="W408" s="686">
        <v>0</v>
      </c>
      <c r="X408" s="818">
        <v>753458.37</v>
      </c>
      <c r="Y408" s="804" t="s">
        <v>3376</v>
      </c>
      <c r="AA408" s="687">
        <v>0</v>
      </c>
      <c r="AB408" s="686"/>
      <c r="AC408" s="686">
        <v>0</v>
      </c>
      <c r="AD408" s="686">
        <v>0</v>
      </c>
      <c r="AE408" s="686">
        <v>0</v>
      </c>
      <c r="AF408" s="686">
        <v>0</v>
      </c>
      <c r="AG408" s="686">
        <v>0</v>
      </c>
      <c r="AH408" s="686">
        <v>0</v>
      </c>
      <c r="AI408" s="686">
        <v>0</v>
      </c>
      <c r="AJ408" s="686">
        <v>0</v>
      </c>
      <c r="AK408" s="686">
        <v>0</v>
      </c>
      <c r="AL408" s="686">
        <v>0</v>
      </c>
      <c r="AM408" s="686">
        <v>0</v>
      </c>
      <c r="AN408" s="686">
        <v>0</v>
      </c>
      <c r="AO408" s="686"/>
      <c r="AP408" s="686">
        <v>89134.1</v>
      </c>
      <c r="AQ408" s="686">
        <v>73900.91</v>
      </c>
      <c r="AR408" s="686">
        <v>62552.43</v>
      </c>
      <c r="AS408" s="686">
        <v>49692.25</v>
      </c>
      <c r="AT408" s="686">
        <v>99585.650000000009</v>
      </c>
      <c r="AU408" s="686">
        <v>95549.91</v>
      </c>
      <c r="AV408" s="686">
        <v>146855.53</v>
      </c>
      <c r="AW408" s="686">
        <v>136187.59</v>
      </c>
      <c r="AX408" s="686">
        <v>2586.1799999999998</v>
      </c>
      <c r="AY408" s="686">
        <v>0</v>
      </c>
      <c r="AZ408" s="686">
        <v>0</v>
      </c>
      <c r="BA408" s="686">
        <v>0</v>
      </c>
    </row>
    <row r="409" spans="1:53" outlineLevel="2">
      <c r="A409" s="799" t="s">
        <v>1303</v>
      </c>
      <c r="B409" s="800" t="s">
        <v>1304</v>
      </c>
      <c r="C409" s="801" t="s">
        <v>1288</v>
      </c>
      <c r="D409" s="802"/>
      <c r="E409" s="803"/>
      <c r="F409" s="686">
        <v>1680717.6</v>
      </c>
      <c r="G409" s="686">
        <v>3287996.9</v>
      </c>
      <c r="H409" s="818">
        <v>-1607279.2999999998</v>
      </c>
      <c r="I409" s="804">
        <v>-0.48883236477503972</v>
      </c>
      <c r="K409" s="686">
        <v>22675463.738000002</v>
      </c>
      <c r="L409" s="686">
        <v>22898946.899999999</v>
      </c>
      <c r="M409" s="818">
        <v>-223483.16199999675</v>
      </c>
      <c r="N409" s="804">
        <v>-9.7595388546010721E-3</v>
      </c>
      <c r="Q409" s="686">
        <v>7201208.4699999997</v>
      </c>
      <c r="R409" s="686">
        <v>5850545.9500000002</v>
      </c>
      <c r="S409" s="818">
        <v>1350662.5199999996</v>
      </c>
      <c r="T409" s="804">
        <v>0.23086093700366536</v>
      </c>
      <c r="V409" s="686">
        <v>30627892.258000001</v>
      </c>
      <c r="W409" s="686">
        <v>29106561.298999999</v>
      </c>
      <c r="X409" s="818">
        <v>1521330.9590000026</v>
      </c>
      <c r="Y409" s="804">
        <v>5.2267629397096463E-2</v>
      </c>
      <c r="AA409" s="687">
        <v>1896483.4300000002</v>
      </c>
      <c r="AB409" s="686"/>
      <c r="AC409" s="686">
        <v>3016230.42</v>
      </c>
      <c r="AD409" s="686">
        <v>2116308.87</v>
      </c>
      <c r="AE409" s="686">
        <v>2555176.89</v>
      </c>
      <c r="AF409" s="686">
        <v>3904999.08</v>
      </c>
      <c r="AG409" s="686">
        <v>5455685.6900000004</v>
      </c>
      <c r="AH409" s="686">
        <v>523710.07</v>
      </c>
      <c r="AI409" s="686">
        <v>2038838.98</v>
      </c>
      <c r="AJ409" s="686">
        <v>3287996.9</v>
      </c>
      <c r="AK409" s="686">
        <v>6415358.5199999996</v>
      </c>
      <c r="AL409" s="686">
        <v>3618047.2</v>
      </c>
      <c r="AM409" s="686">
        <v>1806654.35</v>
      </c>
      <c r="AN409" s="686">
        <v>-3887631.55</v>
      </c>
      <c r="AO409" s="686"/>
      <c r="AP409" s="686">
        <v>7278915.8300000001</v>
      </c>
      <c r="AQ409" s="686">
        <v>7682406.0199999996</v>
      </c>
      <c r="AR409" s="686">
        <v>-5709241.1299999999</v>
      </c>
      <c r="AS409" s="686">
        <v>2963922.0980000002</v>
      </c>
      <c r="AT409" s="686">
        <v>3258252.45</v>
      </c>
      <c r="AU409" s="686">
        <v>2971749.23</v>
      </c>
      <c r="AV409" s="686">
        <v>2548741.64</v>
      </c>
      <c r="AW409" s="686">
        <v>1680717.6</v>
      </c>
      <c r="AX409" s="686">
        <v>-11079670.82</v>
      </c>
      <c r="AY409" s="686">
        <v>0</v>
      </c>
      <c r="AZ409" s="686">
        <v>0</v>
      </c>
      <c r="BA409" s="686">
        <v>0</v>
      </c>
    </row>
    <row r="410" spans="1:53" outlineLevel="2">
      <c r="A410" s="799" t="s">
        <v>1305</v>
      </c>
      <c r="B410" s="800" t="s">
        <v>1306</v>
      </c>
      <c r="C410" s="801" t="s">
        <v>1307</v>
      </c>
      <c r="D410" s="802"/>
      <c r="E410" s="803"/>
      <c r="F410" s="686">
        <v>24666.77</v>
      </c>
      <c r="G410" s="686">
        <v>41938.39</v>
      </c>
      <c r="H410" s="818">
        <v>-17271.62</v>
      </c>
      <c r="I410" s="804">
        <v>-0.41183316765378924</v>
      </c>
      <c r="K410" s="686">
        <v>232277.27000000002</v>
      </c>
      <c r="L410" s="686">
        <v>283852.89</v>
      </c>
      <c r="M410" s="818">
        <v>-51575.619999999995</v>
      </c>
      <c r="N410" s="804">
        <v>-0.18169841427367533</v>
      </c>
      <c r="Q410" s="686">
        <v>75435.259999999995</v>
      </c>
      <c r="R410" s="686">
        <v>97708.53</v>
      </c>
      <c r="S410" s="818">
        <v>-22273.270000000004</v>
      </c>
      <c r="T410" s="804">
        <v>-0.22795624906034309</v>
      </c>
      <c r="V410" s="686">
        <v>378534.80000000005</v>
      </c>
      <c r="W410" s="686">
        <v>344491.28</v>
      </c>
      <c r="X410" s="818">
        <v>34043.520000000019</v>
      </c>
      <c r="Y410" s="804">
        <v>9.8822588484678092E-2</v>
      </c>
      <c r="AA410" s="687">
        <v>7704.76</v>
      </c>
      <c r="AB410" s="686"/>
      <c r="AC410" s="686">
        <v>26758.29</v>
      </c>
      <c r="AD410" s="686">
        <v>37583.56</v>
      </c>
      <c r="AE410" s="686">
        <v>37821.65</v>
      </c>
      <c r="AF410" s="686">
        <v>38754.79</v>
      </c>
      <c r="AG410" s="686">
        <v>45226.07</v>
      </c>
      <c r="AH410" s="686">
        <v>30921.24</v>
      </c>
      <c r="AI410" s="686">
        <v>24848.9</v>
      </c>
      <c r="AJ410" s="686">
        <v>41938.39</v>
      </c>
      <c r="AK410" s="686">
        <v>36418.33</v>
      </c>
      <c r="AL410" s="686">
        <v>31261.72</v>
      </c>
      <c r="AM410" s="686">
        <v>41395.050000000003</v>
      </c>
      <c r="AN410" s="686">
        <v>37182.43</v>
      </c>
      <c r="AO410" s="686"/>
      <c r="AP410" s="686">
        <v>22988.66</v>
      </c>
      <c r="AQ410" s="686">
        <v>38017.4</v>
      </c>
      <c r="AR410" s="686">
        <v>29679.81</v>
      </c>
      <c r="AS410" s="686">
        <v>32301.71</v>
      </c>
      <c r="AT410" s="686">
        <v>33854.43</v>
      </c>
      <c r="AU410" s="686">
        <v>23798.04</v>
      </c>
      <c r="AV410" s="686">
        <v>26970.45</v>
      </c>
      <c r="AW410" s="686">
        <v>24666.77</v>
      </c>
      <c r="AX410" s="686">
        <v>3264.23</v>
      </c>
      <c r="AY410" s="686">
        <v>0</v>
      </c>
      <c r="AZ410" s="686">
        <v>0</v>
      </c>
      <c r="BA410" s="686">
        <v>0</v>
      </c>
    </row>
    <row r="411" spans="1:53" outlineLevel="2">
      <c r="A411" s="799" t="s">
        <v>1308</v>
      </c>
      <c r="B411" s="800" t="s">
        <v>1309</v>
      </c>
      <c r="C411" s="801" t="s">
        <v>1291</v>
      </c>
      <c r="D411" s="802"/>
      <c r="E411" s="803"/>
      <c r="F411" s="686">
        <v>999.6</v>
      </c>
      <c r="G411" s="686">
        <v>5282.38</v>
      </c>
      <c r="H411" s="818">
        <v>-4282.78</v>
      </c>
      <c r="I411" s="804">
        <v>-0.81076711633771137</v>
      </c>
      <c r="K411" s="686">
        <v>36769.32</v>
      </c>
      <c r="L411" s="686">
        <v>36505.14</v>
      </c>
      <c r="M411" s="818">
        <v>264.18000000000029</v>
      </c>
      <c r="N411" s="804">
        <v>7.2367891206553455E-3</v>
      </c>
      <c r="Q411" s="686">
        <v>11739.08</v>
      </c>
      <c r="R411" s="686">
        <v>20944.21</v>
      </c>
      <c r="S411" s="818">
        <v>-9205.1299999999992</v>
      </c>
      <c r="T411" s="804">
        <v>-0.4395071477988427</v>
      </c>
      <c r="V411" s="686">
        <v>24439.94</v>
      </c>
      <c r="W411" s="686">
        <v>32110.379999999997</v>
      </c>
      <c r="X411" s="818">
        <v>-7670.4399999999987</v>
      </c>
      <c r="Y411" s="804">
        <v>-0.23887727270745471</v>
      </c>
      <c r="AA411" s="687">
        <v>212.75</v>
      </c>
      <c r="AB411" s="686"/>
      <c r="AC411" s="686">
        <v>3651.23</v>
      </c>
      <c r="AD411" s="686">
        <v>-403.91</v>
      </c>
      <c r="AE411" s="686">
        <v>8052.9800000000005</v>
      </c>
      <c r="AF411" s="686">
        <v>-1338.31</v>
      </c>
      <c r="AG411" s="686">
        <v>5598.9400000000005</v>
      </c>
      <c r="AH411" s="686">
        <v>-3878.9900000000002</v>
      </c>
      <c r="AI411" s="686">
        <v>19540.82</v>
      </c>
      <c r="AJ411" s="686">
        <v>5282.38</v>
      </c>
      <c r="AK411" s="686">
        <v>-1793.99</v>
      </c>
      <c r="AL411" s="686">
        <v>-12.3</v>
      </c>
      <c r="AM411" s="686">
        <v>-8884.66</v>
      </c>
      <c r="AN411" s="686">
        <v>-1638.43</v>
      </c>
      <c r="AO411" s="686"/>
      <c r="AP411" s="686">
        <v>1720.58</v>
      </c>
      <c r="AQ411" s="686">
        <v>3517.7000000000003</v>
      </c>
      <c r="AR411" s="686">
        <v>8222.19</v>
      </c>
      <c r="AS411" s="686">
        <v>6504.26</v>
      </c>
      <c r="AT411" s="686">
        <v>5065.51</v>
      </c>
      <c r="AU411" s="686">
        <v>2987.3</v>
      </c>
      <c r="AV411" s="686">
        <v>7752.18</v>
      </c>
      <c r="AW411" s="686">
        <v>999.6</v>
      </c>
      <c r="AX411" s="686">
        <v>658.89</v>
      </c>
      <c r="AY411" s="686">
        <v>0</v>
      </c>
      <c r="AZ411" s="686">
        <v>0</v>
      </c>
      <c r="BA411" s="686">
        <v>0</v>
      </c>
    </row>
    <row r="412" spans="1:53" outlineLevel="2">
      <c r="A412" s="799" t="s">
        <v>1310</v>
      </c>
      <c r="B412" s="800" t="s">
        <v>1311</v>
      </c>
      <c r="C412" s="801" t="s">
        <v>1312</v>
      </c>
      <c r="D412" s="802"/>
      <c r="E412" s="803"/>
      <c r="F412" s="686">
        <v>571.16</v>
      </c>
      <c r="G412" s="686">
        <v>847.62</v>
      </c>
      <c r="H412" s="818">
        <v>-276.46000000000004</v>
      </c>
      <c r="I412" s="804">
        <v>-0.32616030768504761</v>
      </c>
      <c r="K412" s="686">
        <v>2768.23</v>
      </c>
      <c r="L412" s="686">
        <v>13944.48</v>
      </c>
      <c r="M412" s="818">
        <v>-11176.25</v>
      </c>
      <c r="N412" s="804">
        <v>-0.80148202012552638</v>
      </c>
      <c r="Q412" s="686">
        <v>1276.8900000000001</v>
      </c>
      <c r="R412" s="686">
        <v>3429.05</v>
      </c>
      <c r="S412" s="818">
        <v>-2152.16</v>
      </c>
      <c r="T412" s="804">
        <v>-0.62762572724223897</v>
      </c>
      <c r="V412" s="686">
        <v>5558.24</v>
      </c>
      <c r="W412" s="686">
        <v>21519.84</v>
      </c>
      <c r="X412" s="818">
        <v>-15961.6</v>
      </c>
      <c r="Y412" s="804">
        <v>-0.74171555178848914</v>
      </c>
      <c r="AA412" s="687">
        <v>1654.78</v>
      </c>
      <c r="AB412" s="686"/>
      <c r="AC412" s="686">
        <v>2357.29</v>
      </c>
      <c r="AD412" s="686">
        <v>1476.3</v>
      </c>
      <c r="AE412" s="686">
        <v>4486.59</v>
      </c>
      <c r="AF412" s="686">
        <v>646.56000000000006</v>
      </c>
      <c r="AG412" s="686">
        <v>1548.69</v>
      </c>
      <c r="AH412" s="686">
        <v>583.77</v>
      </c>
      <c r="AI412" s="686">
        <v>1997.66</v>
      </c>
      <c r="AJ412" s="686">
        <v>847.62</v>
      </c>
      <c r="AK412" s="686">
        <v>969.84</v>
      </c>
      <c r="AL412" s="686">
        <v>-39.29</v>
      </c>
      <c r="AM412" s="686">
        <v>1194.8700000000001</v>
      </c>
      <c r="AN412" s="686">
        <v>664.59</v>
      </c>
      <c r="AO412" s="686"/>
      <c r="AP412" s="686">
        <v>-87.73</v>
      </c>
      <c r="AQ412" s="686">
        <v>934.28</v>
      </c>
      <c r="AR412" s="686">
        <v>446.79</v>
      </c>
      <c r="AS412" s="686">
        <v>241.19</v>
      </c>
      <c r="AT412" s="686">
        <v>-43.19</v>
      </c>
      <c r="AU412" s="686">
        <v>292.68</v>
      </c>
      <c r="AV412" s="686">
        <v>413.05</v>
      </c>
      <c r="AW412" s="686">
        <v>571.16</v>
      </c>
      <c r="AX412" s="686">
        <v>-47.74</v>
      </c>
      <c r="AY412" s="686">
        <v>0</v>
      </c>
      <c r="AZ412" s="686">
        <v>0</v>
      </c>
      <c r="BA412" s="686">
        <v>0</v>
      </c>
    </row>
    <row r="413" spans="1:53" outlineLevel="2">
      <c r="A413" s="799" t="s">
        <v>1313</v>
      </c>
      <c r="B413" s="800" t="s">
        <v>1314</v>
      </c>
      <c r="C413" s="801" t="s">
        <v>1315</v>
      </c>
      <c r="D413" s="802"/>
      <c r="E413" s="803"/>
      <c r="F413" s="686">
        <v>-503.58</v>
      </c>
      <c r="G413" s="686">
        <v>1202.07</v>
      </c>
      <c r="H413" s="818">
        <v>-1705.6499999999999</v>
      </c>
      <c r="I413" s="804">
        <v>-1.4189273503206967</v>
      </c>
      <c r="K413" s="686">
        <v>4329.1000000000004</v>
      </c>
      <c r="L413" s="686">
        <v>8212.2900000000009</v>
      </c>
      <c r="M413" s="818">
        <v>-3883.1900000000005</v>
      </c>
      <c r="N413" s="804">
        <v>-0.47285105616094902</v>
      </c>
      <c r="Q413" s="686">
        <v>530.31000000000006</v>
      </c>
      <c r="R413" s="686">
        <v>2250.61</v>
      </c>
      <c r="S413" s="818">
        <v>-1720.3000000000002</v>
      </c>
      <c r="T413" s="804">
        <v>-0.76437054842909258</v>
      </c>
      <c r="V413" s="686">
        <v>5966.67</v>
      </c>
      <c r="W413" s="686">
        <v>19496.240000000002</v>
      </c>
      <c r="X413" s="818">
        <v>-13529.570000000002</v>
      </c>
      <c r="Y413" s="804">
        <v>-0.69395791188454803</v>
      </c>
      <c r="AA413" s="687">
        <v>920.17000000000007</v>
      </c>
      <c r="AB413" s="686"/>
      <c r="AC413" s="686">
        <v>1382.97</v>
      </c>
      <c r="AD413" s="686">
        <v>820.38</v>
      </c>
      <c r="AE413" s="686">
        <v>826.75</v>
      </c>
      <c r="AF413" s="686">
        <v>2341.6</v>
      </c>
      <c r="AG413" s="686">
        <v>589.98</v>
      </c>
      <c r="AH413" s="686">
        <v>-427.41</v>
      </c>
      <c r="AI413" s="686">
        <v>1475.95</v>
      </c>
      <c r="AJ413" s="686">
        <v>1202.07</v>
      </c>
      <c r="AK413" s="686">
        <v>-1040.8700000000001</v>
      </c>
      <c r="AL413" s="686">
        <v>1409.89</v>
      </c>
      <c r="AM413" s="686">
        <v>947.62</v>
      </c>
      <c r="AN413" s="686">
        <v>320.93</v>
      </c>
      <c r="AO413" s="686"/>
      <c r="AP413" s="686">
        <v>279.44</v>
      </c>
      <c r="AQ413" s="686">
        <v>179.13</v>
      </c>
      <c r="AR413" s="686">
        <v>1115.92</v>
      </c>
      <c r="AS413" s="686">
        <v>391.41</v>
      </c>
      <c r="AT413" s="686">
        <v>1832.89</v>
      </c>
      <c r="AU413" s="686">
        <v>312.34000000000003</v>
      </c>
      <c r="AV413" s="686">
        <v>721.55000000000007</v>
      </c>
      <c r="AW413" s="686">
        <v>-503.58</v>
      </c>
      <c r="AX413" s="686">
        <v>275.02</v>
      </c>
      <c r="AY413" s="686">
        <v>0</v>
      </c>
      <c r="AZ413" s="686">
        <v>0</v>
      </c>
      <c r="BA413" s="686">
        <v>0</v>
      </c>
    </row>
    <row r="414" spans="1:53" outlineLevel="2">
      <c r="A414" s="799" t="s">
        <v>1316</v>
      </c>
      <c r="B414" s="800" t="s">
        <v>1317</v>
      </c>
      <c r="C414" s="801" t="s">
        <v>1318</v>
      </c>
      <c r="D414" s="802"/>
      <c r="E414" s="803"/>
      <c r="F414" s="686">
        <v>3006.07</v>
      </c>
      <c r="G414" s="686">
        <v>3034.98</v>
      </c>
      <c r="H414" s="818">
        <v>-28.909999999999854</v>
      </c>
      <c r="I414" s="804">
        <v>-9.5255981917508042E-3</v>
      </c>
      <c r="K414" s="686">
        <v>25717.119999999999</v>
      </c>
      <c r="L414" s="686">
        <v>24153.49</v>
      </c>
      <c r="M414" s="818">
        <v>1563.6299999999974</v>
      </c>
      <c r="N414" s="804">
        <v>6.4737228450215567E-2</v>
      </c>
      <c r="Q414" s="686">
        <v>7763.45</v>
      </c>
      <c r="R414" s="686">
        <v>10109.700000000001</v>
      </c>
      <c r="S414" s="818">
        <v>-2346.2500000000009</v>
      </c>
      <c r="T414" s="804">
        <v>-0.23207909235684548</v>
      </c>
      <c r="V414" s="686">
        <v>39206.519999999997</v>
      </c>
      <c r="W414" s="686">
        <v>34657.950000000004</v>
      </c>
      <c r="X414" s="818">
        <v>4548.5699999999924</v>
      </c>
      <c r="Y414" s="804">
        <v>0.13124174972841707</v>
      </c>
      <c r="AA414" s="687">
        <v>3163.4500000000003</v>
      </c>
      <c r="AB414" s="686"/>
      <c r="AC414" s="686">
        <v>3625.84</v>
      </c>
      <c r="AD414" s="686">
        <v>3842.98</v>
      </c>
      <c r="AE414" s="686">
        <v>1668.76</v>
      </c>
      <c r="AF414" s="686">
        <v>2872.65</v>
      </c>
      <c r="AG414" s="686">
        <v>2033.56</v>
      </c>
      <c r="AH414" s="686">
        <v>2947.31</v>
      </c>
      <c r="AI414" s="686">
        <v>4127.41</v>
      </c>
      <c r="AJ414" s="686">
        <v>3034.98</v>
      </c>
      <c r="AK414" s="686">
        <v>2995.14</v>
      </c>
      <c r="AL414" s="686">
        <v>3523.58</v>
      </c>
      <c r="AM414" s="686">
        <v>3722.61</v>
      </c>
      <c r="AN414" s="686">
        <v>3248.07</v>
      </c>
      <c r="AO414" s="686"/>
      <c r="AP414" s="686">
        <v>3338.91</v>
      </c>
      <c r="AQ414" s="686">
        <v>2531.6799999999998</v>
      </c>
      <c r="AR414" s="686">
        <v>3643.66</v>
      </c>
      <c r="AS414" s="686">
        <v>4105.3</v>
      </c>
      <c r="AT414" s="686">
        <v>4334.12</v>
      </c>
      <c r="AU414" s="686">
        <v>2738.51</v>
      </c>
      <c r="AV414" s="686">
        <v>2018.8700000000001</v>
      </c>
      <c r="AW414" s="686">
        <v>3006.07</v>
      </c>
      <c r="AX414" s="686">
        <v>-397.44</v>
      </c>
      <c r="AY414" s="686">
        <v>0</v>
      </c>
      <c r="AZ414" s="686">
        <v>0</v>
      </c>
      <c r="BA414" s="686">
        <v>0</v>
      </c>
    </row>
    <row r="415" spans="1:53" outlineLevel="2">
      <c r="A415" s="799" t="s">
        <v>1319</v>
      </c>
      <c r="B415" s="800" t="s">
        <v>1320</v>
      </c>
      <c r="C415" s="801" t="s">
        <v>1321</v>
      </c>
      <c r="D415" s="802"/>
      <c r="E415" s="803"/>
      <c r="F415" s="686">
        <v>3094.81</v>
      </c>
      <c r="G415" s="686">
        <v>2232.4700000000003</v>
      </c>
      <c r="H415" s="818">
        <v>862.33999999999969</v>
      </c>
      <c r="I415" s="804">
        <v>0.3862717080184726</v>
      </c>
      <c r="K415" s="686">
        <v>15964.48</v>
      </c>
      <c r="L415" s="686">
        <v>22197.119999999999</v>
      </c>
      <c r="M415" s="818">
        <v>-6232.6399999999994</v>
      </c>
      <c r="N415" s="804">
        <v>-0.28078597583830694</v>
      </c>
      <c r="Q415" s="686">
        <v>5529.85</v>
      </c>
      <c r="R415" s="686">
        <v>12262.62</v>
      </c>
      <c r="S415" s="818">
        <v>-6732.77</v>
      </c>
      <c r="T415" s="804">
        <v>-0.54904824580717659</v>
      </c>
      <c r="V415" s="686">
        <v>20813.66</v>
      </c>
      <c r="W415" s="686">
        <v>28018.22</v>
      </c>
      <c r="X415" s="818">
        <v>-7204.5600000000013</v>
      </c>
      <c r="Y415" s="804">
        <v>-0.25713839066150529</v>
      </c>
      <c r="AA415" s="687">
        <v>89.34</v>
      </c>
      <c r="AB415" s="686"/>
      <c r="AC415" s="686">
        <v>1764.45</v>
      </c>
      <c r="AD415" s="686">
        <v>3166.05</v>
      </c>
      <c r="AE415" s="686">
        <v>961.03</v>
      </c>
      <c r="AF415" s="686">
        <v>2784.66</v>
      </c>
      <c r="AG415" s="686">
        <v>1258.31</v>
      </c>
      <c r="AH415" s="686">
        <v>3264.2000000000003</v>
      </c>
      <c r="AI415" s="686">
        <v>6765.95</v>
      </c>
      <c r="AJ415" s="686">
        <v>2232.4700000000003</v>
      </c>
      <c r="AK415" s="686">
        <v>3333.13</v>
      </c>
      <c r="AL415" s="686">
        <v>980.87</v>
      </c>
      <c r="AM415" s="686">
        <v>-276.42</v>
      </c>
      <c r="AN415" s="686">
        <v>811.6</v>
      </c>
      <c r="AO415" s="686"/>
      <c r="AP415" s="686">
        <v>1539.89</v>
      </c>
      <c r="AQ415" s="686">
        <v>2412.4299999999998</v>
      </c>
      <c r="AR415" s="686">
        <v>37.89</v>
      </c>
      <c r="AS415" s="686">
        <v>2055.71</v>
      </c>
      <c r="AT415" s="686">
        <v>4388.71</v>
      </c>
      <c r="AU415" s="686">
        <v>1692.56</v>
      </c>
      <c r="AV415" s="686">
        <v>742.48</v>
      </c>
      <c r="AW415" s="686">
        <v>3094.81</v>
      </c>
      <c r="AX415" s="686">
        <v>1959.8600000000001</v>
      </c>
      <c r="AY415" s="686">
        <v>0</v>
      </c>
      <c r="AZ415" s="686">
        <v>0</v>
      </c>
      <c r="BA415" s="686">
        <v>0</v>
      </c>
    </row>
    <row r="416" spans="1:53" outlineLevel="1">
      <c r="A416" s="799" t="s">
        <v>1322</v>
      </c>
      <c r="B416" s="1014"/>
      <c r="C416" s="890" t="s">
        <v>1323</v>
      </c>
      <c r="D416" s="1022"/>
      <c r="E416" s="1022"/>
      <c r="F416" s="992">
        <v>1933873.1500000001</v>
      </c>
      <c r="G416" s="992">
        <v>3381715.07</v>
      </c>
      <c r="H416" s="887">
        <v>-1447841.9199999997</v>
      </c>
      <c r="I416" s="680">
        <v>-0.42813835288612878</v>
      </c>
      <c r="J416" s="1024"/>
      <c r="K416" s="992">
        <v>24186659.858000007</v>
      </c>
      <c r="L416" s="992">
        <v>24082998.369999997</v>
      </c>
      <c r="M416" s="887">
        <v>103661.48800000921</v>
      </c>
      <c r="N416" s="680">
        <v>4.3043431057629231E-3</v>
      </c>
      <c r="O416" s="1031"/>
      <c r="P416" s="1025"/>
      <c r="Q416" s="992">
        <v>7838262.3399999989</v>
      </c>
      <c r="R416" s="992">
        <v>6244681.1700000009</v>
      </c>
      <c r="S416" s="887">
        <v>1593581.1699999981</v>
      </c>
      <c r="T416" s="680">
        <v>0.25519015729028771</v>
      </c>
      <c r="U416" s="1025"/>
      <c r="V416" s="992">
        <v>32414579.228000004</v>
      </c>
      <c r="W416" s="992">
        <v>30616392.789000001</v>
      </c>
      <c r="X416" s="887">
        <v>1798186.439000003</v>
      </c>
      <c r="Y416" s="679">
        <v>5.8732798843829301E-2</v>
      </c>
      <c r="Z416" s="799"/>
      <c r="AA416" s="1027">
        <v>1938953.4600000002</v>
      </c>
      <c r="AB416" s="799"/>
      <c r="AC416" s="992">
        <v>3114985.85</v>
      </c>
      <c r="AD416" s="992">
        <v>2224824.1899999995</v>
      </c>
      <c r="AE416" s="992">
        <v>2771554.0799999996</v>
      </c>
      <c r="AF416" s="992">
        <v>4098812.9800000004</v>
      </c>
      <c r="AG416" s="992">
        <v>5628140.1000000015</v>
      </c>
      <c r="AH416" s="992">
        <v>647163.39</v>
      </c>
      <c r="AI416" s="992">
        <v>2215802.7100000004</v>
      </c>
      <c r="AJ416" s="992">
        <v>3381715.07</v>
      </c>
      <c r="AK416" s="992">
        <v>6475760.959999999</v>
      </c>
      <c r="AL416" s="992">
        <v>3690738.5500000007</v>
      </c>
      <c r="AM416" s="992">
        <v>1890910.8900000006</v>
      </c>
      <c r="AN416" s="992">
        <v>-3829491.03</v>
      </c>
      <c r="AO416" s="799"/>
      <c r="AP416" s="992">
        <v>7453264.5999999996</v>
      </c>
      <c r="AQ416" s="992">
        <v>7881214.5199999996</v>
      </c>
      <c r="AR416" s="992">
        <v>-5535505.7199999997</v>
      </c>
      <c r="AS416" s="992">
        <v>3098049.2079999996</v>
      </c>
      <c r="AT416" s="992">
        <v>3451374.9100000006</v>
      </c>
      <c r="AU416" s="992">
        <v>3131439.7099999995</v>
      </c>
      <c r="AV416" s="992">
        <v>2772949.4800000004</v>
      </c>
      <c r="AW416" s="992">
        <v>1933873.1500000001</v>
      </c>
      <c r="AX416" s="992">
        <v>-11070340.779999999</v>
      </c>
      <c r="AY416" s="992">
        <v>0</v>
      </c>
      <c r="AZ416" s="992">
        <v>0</v>
      </c>
      <c r="BA416" s="992">
        <v>0</v>
      </c>
    </row>
    <row r="417" spans="1:53" ht="6" customHeight="1" outlineLevel="2">
      <c r="B417" s="1014"/>
      <c r="C417" s="890"/>
      <c r="D417" s="1022"/>
      <c r="E417" s="1022"/>
      <c r="F417" s="992"/>
      <c r="G417" s="992"/>
      <c r="H417" s="992"/>
      <c r="I417" s="1023"/>
      <c r="J417" s="1024"/>
      <c r="K417" s="992"/>
      <c r="L417" s="992"/>
      <c r="M417" s="992"/>
      <c r="N417" s="680"/>
      <c r="O417" s="1031"/>
      <c r="P417" s="1025"/>
      <c r="Q417" s="992"/>
      <c r="R417" s="992"/>
      <c r="S417" s="992"/>
      <c r="T417" s="1023"/>
      <c r="U417" s="1025"/>
      <c r="V417" s="992"/>
      <c r="W417" s="992"/>
      <c r="X417" s="992"/>
      <c r="Y417" s="1026"/>
      <c r="Z417" s="799"/>
      <c r="AA417" s="1027"/>
      <c r="AB417" s="799"/>
      <c r="AC417" s="992"/>
      <c r="AD417" s="992"/>
      <c r="AE417" s="992"/>
      <c r="AF417" s="992"/>
      <c r="AG417" s="992"/>
      <c r="AH417" s="992"/>
      <c r="AI417" s="992"/>
      <c r="AJ417" s="992"/>
      <c r="AK417" s="992"/>
      <c r="AL417" s="992"/>
      <c r="AM417" s="992"/>
      <c r="AN417" s="992"/>
      <c r="AO417" s="799"/>
      <c r="AP417" s="992"/>
      <c r="AQ417" s="992"/>
      <c r="AR417" s="992"/>
      <c r="AS417" s="992"/>
      <c r="AT417" s="992"/>
      <c r="AU417" s="992"/>
      <c r="AV417" s="992"/>
      <c r="AW417" s="992"/>
      <c r="AX417" s="992"/>
      <c r="AY417" s="992"/>
      <c r="AZ417" s="992"/>
      <c r="BA417" s="992"/>
    </row>
    <row r="418" spans="1:53" outlineLevel="1">
      <c r="A418" s="799" t="s">
        <v>1324</v>
      </c>
      <c r="B418" s="1014"/>
      <c r="C418" s="890" t="s">
        <v>1325</v>
      </c>
      <c r="D418" s="1022"/>
      <c r="E418" s="1022"/>
      <c r="F418" s="992">
        <v>0</v>
      </c>
      <c r="G418" s="992">
        <v>0</v>
      </c>
      <c r="H418" s="887">
        <v>0</v>
      </c>
      <c r="I418" s="680">
        <v>0</v>
      </c>
      <c r="J418" s="1024"/>
      <c r="K418" s="992">
        <v>0</v>
      </c>
      <c r="L418" s="992">
        <v>0</v>
      </c>
      <c r="M418" s="887">
        <v>0</v>
      </c>
      <c r="N418" s="680">
        <v>0</v>
      </c>
      <c r="O418" s="1031"/>
      <c r="P418" s="1025"/>
      <c r="Q418" s="992">
        <v>0</v>
      </c>
      <c r="R418" s="992">
        <v>0</v>
      </c>
      <c r="S418" s="887">
        <v>0</v>
      </c>
      <c r="T418" s="680">
        <v>0</v>
      </c>
      <c r="U418" s="1025"/>
      <c r="V418" s="992">
        <v>0</v>
      </c>
      <c r="W418" s="992">
        <v>0</v>
      </c>
      <c r="X418" s="887">
        <v>0</v>
      </c>
      <c r="Y418" s="679">
        <v>0</v>
      </c>
      <c r="Z418" s="799"/>
      <c r="AA418" s="1027">
        <v>0</v>
      </c>
      <c r="AB418" s="799"/>
      <c r="AC418" s="992">
        <v>0</v>
      </c>
      <c r="AD418" s="992">
        <v>0</v>
      </c>
      <c r="AE418" s="992">
        <v>0</v>
      </c>
      <c r="AF418" s="992">
        <v>0</v>
      </c>
      <c r="AG418" s="992">
        <v>0</v>
      </c>
      <c r="AH418" s="992">
        <v>0</v>
      </c>
      <c r="AI418" s="992">
        <v>0</v>
      </c>
      <c r="AJ418" s="992">
        <v>0</v>
      </c>
      <c r="AK418" s="992">
        <v>0</v>
      </c>
      <c r="AL418" s="992">
        <v>0</v>
      </c>
      <c r="AM418" s="992">
        <v>0</v>
      </c>
      <c r="AN418" s="992">
        <v>0</v>
      </c>
      <c r="AO418" s="799"/>
      <c r="AP418" s="992">
        <v>0</v>
      </c>
      <c r="AQ418" s="992">
        <v>0</v>
      </c>
      <c r="AR418" s="992">
        <v>0</v>
      </c>
      <c r="AS418" s="992">
        <v>0</v>
      </c>
      <c r="AT418" s="992">
        <v>0</v>
      </c>
      <c r="AU418" s="992">
        <v>0</v>
      </c>
      <c r="AV418" s="992">
        <v>0</v>
      </c>
      <c r="AW418" s="992">
        <v>0</v>
      </c>
      <c r="AX418" s="992">
        <v>0</v>
      </c>
      <c r="AY418" s="992">
        <v>0</v>
      </c>
      <c r="AZ418" s="992">
        <v>0</v>
      </c>
      <c r="BA418" s="992">
        <v>0</v>
      </c>
    </row>
    <row r="419" spans="1:53" ht="5.25" customHeight="1" outlineLevel="2">
      <c r="B419" s="1014"/>
      <c r="C419" s="890"/>
      <c r="D419" s="1022"/>
      <c r="E419" s="1022"/>
      <c r="F419" s="992"/>
      <c r="G419" s="992"/>
      <c r="H419" s="992"/>
      <c r="I419" s="1023"/>
      <c r="J419" s="1024"/>
      <c r="K419" s="992"/>
      <c r="L419" s="992"/>
      <c r="M419" s="992"/>
      <c r="N419" s="680"/>
      <c r="O419" s="1031"/>
      <c r="P419" s="1025"/>
      <c r="Q419" s="992"/>
      <c r="R419" s="992"/>
      <c r="S419" s="992"/>
      <c r="T419" s="1023"/>
      <c r="U419" s="1025"/>
      <c r="V419" s="992"/>
      <c r="W419" s="992"/>
      <c r="X419" s="992"/>
      <c r="Y419" s="1026"/>
      <c r="Z419" s="799"/>
      <c r="AA419" s="1027"/>
      <c r="AB419" s="799"/>
      <c r="AC419" s="992"/>
      <c r="AD419" s="992"/>
      <c r="AE419" s="992"/>
      <c r="AF419" s="992"/>
      <c r="AG419" s="992"/>
      <c r="AH419" s="992"/>
      <c r="AI419" s="992"/>
      <c r="AJ419" s="992"/>
      <c r="AK419" s="992"/>
      <c r="AL419" s="992"/>
      <c r="AM419" s="992"/>
      <c r="AN419" s="992"/>
      <c r="AO419" s="799"/>
      <c r="AP419" s="992"/>
      <c r="AQ419" s="992"/>
      <c r="AR419" s="992"/>
      <c r="AS419" s="992"/>
      <c r="AT419" s="992"/>
      <c r="AU419" s="992"/>
      <c r="AV419" s="992"/>
      <c r="AW419" s="992"/>
      <c r="AX419" s="992"/>
      <c r="AY419" s="992"/>
      <c r="AZ419" s="992"/>
      <c r="BA419" s="992"/>
    </row>
    <row r="420" spans="1:53" outlineLevel="2">
      <c r="A420" s="799" t="s">
        <v>1326</v>
      </c>
      <c r="B420" s="800" t="s">
        <v>1327</v>
      </c>
      <c r="C420" s="801" t="s">
        <v>1328</v>
      </c>
      <c r="D420" s="802"/>
      <c r="E420" s="803"/>
      <c r="F420" s="686">
        <v>277.12</v>
      </c>
      <c r="G420" s="686">
        <v>-12886.86</v>
      </c>
      <c r="H420" s="818">
        <v>13163.980000000001</v>
      </c>
      <c r="I420" s="804">
        <v>1.0215040746931372</v>
      </c>
      <c r="K420" s="686">
        <v>2515.84</v>
      </c>
      <c r="L420" s="686">
        <v>17955.310000000001</v>
      </c>
      <c r="M420" s="818">
        <v>-15439.470000000001</v>
      </c>
      <c r="N420" s="804">
        <v>-0.85988323231400632</v>
      </c>
      <c r="Q420" s="686">
        <v>-76.31</v>
      </c>
      <c r="R420" s="686">
        <v>5063.13</v>
      </c>
      <c r="S420" s="818">
        <v>-5139.4400000000005</v>
      </c>
      <c r="T420" s="804">
        <v>-1.0150717046570008</v>
      </c>
      <c r="V420" s="686">
        <v>9698.11</v>
      </c>
      <c r="W420" s="686">
        <v>24362.65</v>
      </c>
      <c r="X420" s="818">
        <v>-14664.54</v>
      </c>
      <c r="Y420" s="804">
        <v>-0.60192713025881828</v>
      </c>
      <c r="AA420" s="687">
        <v>1584.45</v>
      </c>
      <c r="AB420" s="686"/>
      <c r="AC420" s="686">
        <v>1611.17</v>
      </c>
      <c r="AD420" s="686">
        <v>1611.17</v>
      </c>
      <c r="AE420" s="686">
        <v>6447.5</v>
      </c>
      <c r="AF420" s="686">
        <v>1611.17</v>
      </c>
      <c r="AG420" s="686">
        <v>1611.17</v>
      </c>
      <c r="AH420" s="686">
        <v>1611.17</v>
      </c>
      <c r="AI420" s="686">
        <v>16338.82</v>
      </c>
      <c r="AJ420" s="686">
        <v>-12886.86</v>
      </c>
      <c r="AK420" s="686">
        <v>2020.95</v>
      </c>
      <c r="AL420" s="686">
        <v>1725.98</v>
      </c>
      <c r="AM420" s="686">
        <v>1437.8700000000001</v>
      </c>
      <c r="AN420" s="686">
        <v>1997.47</v>
      </c>
      <c r="AO420" s="686"/>
      <c r="AP420" s="686">
        <v>445.08</v>
      </c>
      <c r="AQ420" s="686">
        <v>291.78000000000003</v>
      </c>
      <c r="AR420" s="686">
        <v>279.35000000000002</v>
      </c>
      <c r="AS420" s="686">
        <v>1386.06</v>
      </c>
      <c r="AT420" s="686">
        <v>189.88</v>
      </c>
      <c r="AU420" s="686">
        <v>279.35000000000002</v>
      </c>
      <c r="AV420" s="686">
        <v>-632.78</v>
      </c>
      <c r="AW420" s="686">
        <v>277.12</v>
      </c>
      <c r="AX420" s="686">
        <v>0</v>
      </c>
      <c r="AY420" s="686">
        <v>0</v>
      </c>
      <c r="AZ420" s="686">
        <v>0</v>
      </c>
      <c r="BA420" s="686">
        <v>0</v>
      </c>
    </row>
    <row r="421" spans="1:53" outlineLevel="2">
      <c r="A421" s="799" t="s">
        <v>1329</v>
      </c>
      <c r="B421" s="800" t="s">
        <v>1330</v>
      </c>
      <c r="C421" s="801" t="s">
        <v>1331</v>
      </c>
      <c r="D421" s="802"/>
      <c r="E421" s="803"/>
      <c r="F421" s="686">
        <v>32925.279999999999</v>
      </c>
      <c r="G421" s="686">
        <v>77184.52</v>
      </c>
      <c r="H421" s="818">
        <v>-44259.240000000005</v>
      </c>
      <c r="I421" s="804">
        <v>-0.57342119896580301</v>
      </c>
      <c r="K421" s="686">
        <v>119489.19</v>
      </c>
      <c r="L421" s="686">
        <v>563981.86</v>
      </c>
      <c r="M421" s="818">
        <v>-444492.67</v>
      </c>
      <c r="N421" s="804">
        <v>-0.78813291973610644</v>
      </c>
      <c r="Q421" s="686">
        <v>28142.959999999999</v>
      </c>
      <c r="R421" s="686">
        <v>171773.9</v>
      </c>
      <c r="S421" s="818">
        <v>-143630.94</v>
      </c>
      <c r="T421" s="804">
        <v>-0.83616276978050808</v>
      </c>
      <c r="V421" s="686">
        <v>606367.97</v>
      </c>
      <c r="W421" s="686">
        <v>1064277.2</v>
      </c>
      <c r="X421" s="818">
        <v>-457909.23</v>
      </c>
      <c r="Y421" s="804">
        <v>-0.43025372525127853</v>
      </c>
      <c r="AA421" s="687">
        <v>143478.79</v>
      </c>
      <c r="AB421" s="686"/>
      <c r="AC421" s="686">
        <v>21113.81</v>
      </c>
      <c r="AD421" s="686">
        <v>138990.47</v>
      </c>
      <c r="AE421" s="686">
        <v>77194.86</v>
      </c>
      <c r="AF421" s="686">
        <v>77772.150000000009</v>
      </c>
      <c r="AG421" s="686">
        <v>77136.67</v>
      </c>
      <c r="AH421" s="686">
        <v>45626.75</v>
      </c>
      <c r="AI421" s="686">
        <v>48962.630000000005</v>
      </c>
      <c r="AJ421" s="686">
        <v>77184.52</v>
      </c>
      <c r="AK421" s="686">
        <v>73908.540000000008</v>
      </c>
      <c r="AL421" s="686">
        <v>122038.47</v>
      </c>
      <c r="AM421" s="686">
        <v>99776.17</v>
      </c>
      <c r="AN421" s="686">
        <v>191155.6</v>
      </c>
      <c r="AO421" s="686"/>
      <c r="AP421" s="686">
        <v>18751.04</v>
      </c>
      <c r="AQ421" s="686">
        <v>19930.14</v>
      </c>
      <c r="AR421" s="686">
        <v>18698.39</v>
      </c>
      <c r="AS421" s="686">
        <v>15989.67</v>
      </c>
      <c r="AT421" s="686">
        <v>17976.990000000002</v>
      </c>
      <c r="AU421" s="686">
        <v>11593.91</v>
      </c>
      <c r="AV421" s="686">
        <v>-16376.23</v>
      </c>
      <c r="AW421" s="686">
        <v>32925.279999999999</v>
      </c>
      <c r="AX421" s="686">
        <v>1800.25</v>
      </c>
      <c r="AY421" s="686">
        <v>0</v>
      </c>
      <c r="AZ421" s="686">
        <v>0</v>
      </c>
      <c r="BA421" s="686">
        <v>0</v>
      </c>
    </row>
    <row r="422" spans="1:53" outlineLevel="2">
      <c r="A422" s="799" t="s">
        <v>1332</v>
      </c>
      <c r="B422" s="800" t="s">
        <v>1333</v>
      </c>
      <c r="C422" s="801" t="s">
        <v>1334</v>
      </c>
      <c r="D422" s="802"/>
      <c r="E422" s="803"/>
      <c r="F422" s="686">
        <v>1073.58</v>
      </c>
      <c r="G422" s="686">
        <v>46.46</v>
      </c>
      <c r="H422" s="818">
        <v>1027.1199999999999</v>
      </c>
      <c r="I422" s="804" t="s">
        <v>3376</v>
      </c>
      <c r="K422" s="686">
        <v>12735.53</v>
      </c>
      <c r="L422" s="686">
        <v>1558.51</v>
      </c>
      <c r="M422" s="818">
        <v>11177.02</v>
      </c>
      <c r="N422" s="804">
        <v>7.1716062136271184</v>
      </c>
      <c r="Q422" s="686">
        <v>3069.87</v>
      </c>
      <c r="R422" s="686">
        <v>1422.32</v>
      </c>
      <c r="S422" s="818">
        <v>1647.55</v>
      </c>
      <c r="T422" s="804">
        <v>1.1583539569154622</v>
      </c>
      <c r="V422" s="686">
        <v>25282.68</v>
      </c>
      <c r="W422" s="686">
        <v>1549.81</v>
      </c>
      <c r="X422" s="818">
        <v>23732.87</v>
      </c>
      <c r="Y422" s="804" t="s">
        <v>3376</v>
      </c>
      <c r="AA422" s="687">
        <v>-15.200000000000001</v>
      </c>
      <c r="AB422" s="686"/>
      <c r="AC422" s="686">
        <v>6.23</v>
      </c>
      <c r="AD422" s="686">
        <v>19.690000000000001</v>
      </c>
      <c r="AE422" s="686">
        <v>-22.89</v>
      </c>
      <c r="AF422" s="686">
        <v>9.85</v>
      </c>
      <c r="AG422" s="686">
        <v>123.31</v>
      </c>
      <c r="AH422" s="686">
        <v>731.68000000000006</v>
      </c>
      <c r="AI422" s="686">
        <v>644.18000000000006</v>
      </c>
      <c r="AJ422" s="686">
        <v>46.46</v>
      </c>
      <c r="AK422" s="686">
        <v>956.03</v>
      </c>
      <c r="AL422" s="686">
        <v>5596.62</v>
      </c>
      <c r="AM422" s="686">
        <v>4622.2700000000004</v>
      </c>
      <c r="AN422" s="686">
        <v>1372.23</v>
      </c>
      <c r="AO422" s="686"/>
      <c r="AP422" s="686">
        <v>229.75</v>
      </c>
      <c r="AQ422" s="686">
        <v>703.72</v>
      </c>
      <c r="AR422" s="686">
        <v>379.05</v>
      </c>
      <c r="AS422" s="686">
        <v>2835.38</v>
      </c>
      <c r="AT422" s="686">
        <v>5517.76</v>
      </c>
      <c r="AU422" s="686">
        <v>1808.33</v>
      </c>
      <c r="AV422" s="686">
        <v>187.96</v>
      </c>
      <c r="AW422" s="686">
        <v>1073.58</v>
      </c>
      <c r="AX422" s="686">
        <v>668.93000000000006</v>
      </c>
      <c r="AY422" s="686">
        <v>0</v>
      </c>
      <c r="AZ422" s="686">
        <v>0</v>
      </c>
      <c r="BA422" s="686">
        <v>0</v>
      </c>
    </row>
    <row r="423" spans="1:53" outlineLevel="2">
      <c r="A423" s="799" t="s">
        <v>1335</v>
      </c>
      <c r="B423" s="800" t="s">
        <v>1336</v>
      </c>
      <c r="C423" s="801" t="s">
        <v>1337</v>
      </c>
      <c r="D423" s="802"/>
      <c r="E423" s="803"/>
      <c r="F423" s="686">
        <v>0</v>
      </c>
      <c r="G423" s="686">
        <v>366.24</v>
      </c>
      <c r="H423" s="818">
        <v>-366.24</v>
      </c>
      <c r="I423" s="804" t="s">
        <v>3376</v>
      </c>
      <c r="K423" s="686">
        <v>0</v>
      </c>
      <c r="L423" s="686">
        <v>3025.28</v>
      </c>
      <c r="M423" s="818">
        <v>-3025.28</v>
      </c>
      <c r="N423" s="804" t="s">
        <v>3376</v>
      </c>
      <c r="Q423" s="686">
        <v>0</v>
      </c>
      <c r="R423" s="686">
        <v>1119.3600000000001</v>
      </c>
      <c r="S423" s="818">
        <v>-1119.3600000000001</v>
      </c>
      <c r="T423" s="804" t="s">
        <v>3376</v>
      </c>
      <c r="V423" s="686">
        <v>1516.95</v>
      </c>
      <c r="W423" s="686">
        <v>4632</v>
      </c>
      <c r="X423" s="818">
        <v>-3115.05</v>
      </c>
      <c r="Y423" s="804">
        <v>-0.67250647668393781</v>
      </c>
      <c r="AA423" s="687">
        <v>369.8</v>
      </c>
      <c r="AB423" s="686"/>
      <c r="AC423" s="686">
        <v>452.84000000000003</v>
      </c>
      <c r="AD423" s="686">
        <v>291.66000000000003</v>
      </c>
      <c r="AE423" s="686">
        <v>393.61</v>
      </c>
      <c r="AF423" s="686">
        <v>383.07</v>
      </c>
      <c r="AG423" s="686">
        <v>384.74</v>
      </c>
      <c r="AH423" s="686">
        <v>376.75</v>
      </c>
      <c r="AI423" s="686">
        <v>376.37</v>
      </c>
      <c r="AJ423" s="686">
        <v>366.24</v>
      </c>
      <c r="AK423" s="686">
        <v>378.71</v>
      </c>
      <c r="AL423" s="686">
        <v>385.15000000000003</v>
      </c>
      <c r="AM423" s="686">
        <v>380.17</v>
      </c>
      <c r="AN423" s="686">
        <v>372.92</v>
      </c>
      <c r="AO423" s="686"/>
      <c r="AP423" s="686">
        <v>0</v>
      </c>
      <c r="AQ423" s="686">
        <v>0</v>
      </c>
      <c r="AR423" s="686">
        <v>0</v>
      </c>
      <c r="AS423" s="686">
        <v>0</v>
      </c>
      <c r="AT423" s="686">
        <v>0</v>
      </c>
      <c r="AU423" s="686">
        <v>0</v>
      </c>
      <c r="AV423" s="686">
        <v>0</v>
      </c>
      <c r="AW423" s="686">
        <v>0</v>
      </c>
      <c r="AX423" s="686">
        <v>0</v>
      </c>
      <c r="AY423" s="686">
        <v>0</v>
      </c>
      <c r="AZ423" s="686">
        <v>0</v>
      </c>
      <c r="BA423" s="686">
        <v>0</v>
      </c>
    </row>
    <row r="424" spans="1:53" outlineLevel="2">
      <c r="A424" s="799" t="s">
        <v>1338</v>
      </c>
      <c r="B424" s="800" t="s">
        <v>1339</v>
      </c>
      <c r="C424" s="801" t="s">
        <v>1340</v>
      </c>
      <c r="D424" s="802"/>
      <c r="E424" s="803"/>
      <c r="F424" s="686">
        <v>0</v>
      </c>
      <c r="G424" s="686">
        <v>80103.06</v>
      </c>
      <c r="H424" s="818">
        <v>-80103.06</v>
      </c>
      <c r="I424" s="804" t="s">
        <v>3376</v>
      </c>
      <c r="K424" s="686">
        <v>0</v>
      </c>
      <c r="L424" s="686">
        <v>799403.18</v>
      </c>
      <c r="M424" s="818">
        <v>-799403.18</v>
      </c>
      <c r="N424" s="804" t="s">
        <v>3376</v>
      </c>
      <c r="Q424" s="686">
        <v>0</v>
      </c>
      <c r="R424" s="686">
        <v>229776.98</v>
      </c>
      <c r="S424" s="818">
        <v>-229776.98</v>
      </c>
      <c r="T424" s="804" t="s">
        <v>3376</v>
      </c>
      <c r="V424" s="686">
        <v>318800.55</v>
      </c>
      <c r="W424" s="686">
        <v>1122773.27</v>
      </c>
      <c r="X424" s="818">
        <v>-803972.72</v>
      </c>
      <c r="Y424" s="804">
        <v>-0.71605972593202183</v>
      </c>
      <c r="AA424" s="687">
        <v>79129.61</v>
      </c>
      <c r="AB424" s="686"/>
      <c r="AC424" s="686">
        <v>170906.52</v>
      </c>
      <c r="AD424" s="686">
        <v>123335.96</v>
      </c>
      <c r="AE424" s="686">
        <v>89257.32</v>
      </c>
      <c r="AF424" s="686">
        <v>104121.23</v>
      </c>
      <c r="AG424" s="686">
        <v>82005.17</v>
      </c>
      <c r="AH424" s="686">
        <v>62751.8</v>
      </c>
      <c r="AI424" s="686">
        <v>86922.12</v>
      </c>
      <c r="AJ424" s="686">
        <v>80103.06</v>
      </c>
      <c r="AK424" s="686">
        <v>66851.86</v>
      </c>
      <c r="AL424" s="686">
        <v>74113.58</v>
      </c>
      <c r="AM424" s="686">
        <v>101619.14</v>
      </c>
      <c r="AN424" s="686">
        <v>76215.97</v>
      </c>
      <c r="AO424" s="686"/>
      <c r="AP424" s="686">
        <v>-0.06</v>
      </c>
      <c r="AQ424" s="686">
        <v>-0.02</v>
      </c>
      <c r="AR424" s="686">
        <v>0.08</v>
      </c>
      <c r="AS424" s="686">
        <v>0</v>
      </c>
      <c r="AT424" s="686">
        <v>0</v>
      </c>
      <c r="AU424" s="686">
        <v>0</v>
      </c>
      <c r="AV424" s="686">
        <v>0</v>
      </c>
      <c r="AW424" s="686">
        <v>0</v>
      </c>
      <c r="AX424" s="686">
        <v>13224.64</v>
      </c>
      <c r="AY424" s="686">
        <v>0</v>
      </c>
      <c r="AZ424" s="686">
        <v>0</v>
      </c>
      <c r="BA424" s="686">
        <v>0</v>
      </c>
    </row>
    <row r="425" spans="1:53" outlineLevel="2">
      <c r="A425" s="799" t="s">
        <v>1341</v>
      </c>
      <c r="B425" s="800" t="s">
        <v>1342</v>
      </c>
      <c r="C425" s="801" t="s">
        <v>1343</v>
      </c>
      <c r="D425" s="802"/>
      <c r="E425" s="803"/>
      <c r="F425" s="686">
        <v>0</v>
      </c>
      <c r="G425" s="686">
        <v>83752.63</v>
      </c>
      <c r="H425" s="818">
        <v>-83752.63</v>
      </c>
      <c r="I425" s="804" t="s">
        <v>3376</v>
      </c>
      <c r="K425" s="686">
        <v>0</v>
      </c>
      <c r="L425" s="686">
        <v>640711.35</v>
      </c>
      <c r="M425" s="818">
        <v>-640711.35</v>
      </c>
      <c r="N425" s="804" t="s">
        <v>3376</v>
      </c>
      <c r="Q425" s="686">
        <v>0</v>
      </c>
      <c r="R425" s="686">
        <v>237680.6</v>
      </c>
      <c r="S425" s="818">
        <v>-237680.6</v>
      </c>
      <c r="T425" s="804" t="s">
        <v>3376</v>
      </c>
      <c r="V425" s="686">
        <v>298974.35000000003</v>
      </c>
      <c r="W425" s="686">
        <v>950574.54</v>
      </c>
      <c r="X425" s="818">
        <v>-651600.18999999994</v>
      </c>
      <c r="Y425" s="804">
        <v>-0.68548037274383544</v>
      </c>
      <c r="AA425" s="687">
        <v>88209.2</v>
      </c>
      <c r="AB425" s="686"/>
      <c r="AC425" s="686">
        <v>68163.960000000006</v>
      </c>
      <c r="AD425" s="686">
        <v>89978.72</v>
      </c>
      <c r="AE425" s="686">
        <v>73535.350000000006</v>
      </c>
      <c r="AF425" s="686">
        <v>83804.53</v>
      </c>
      <c r="AG425" s="686">
        <v>87548.19</v>
      </c>
      <c r="AH425" s="686">
        <v>84260.39</v>
      </c>
      <c r="AI425" s="686">
        <v>69667.58</v>
      </c>
      <c r="AJ425" s="686">
        <v>83752.63</v>
      </c>
      <c r="AK425" s="686">
        <v>111452.93000000001</v>
      </c>
      <c r="AL425" s="686">
        <v>59939.46</v>
      </c>
      <c r="AM425" s="686">
        <v>71623.72</v>
      </c>
      <c r="AN425" s="686">
        <v>55958.239999999998</v>
      </c>
      <c r="AO425" s="686"/>
      <c r="AP425" s="686">
        <v>0.12</v>
      </c>
      <c r="AQ425" s="686">
        <v>-0.03</v>
      </c>
      <c r="AR425" s="686">
        <v>-0.09</v>
      </c>
      <c r="AS425" s="686">
        <v>0</v>
      </c>
      <c r="AT425" s="686">
        <v>0</v>
      </c>
      <c r="AU425" s="686">
        <v>0</v>
      </c>
      <c r="AV425" s="686">
        <v>0</v>
      </c>
      <c r="AW425" s="686">
        <v>0</v>
      </c>
      <c r="AX425" s="686">
        <v>0</v>
      </c>
      <c r="AY425" s="686">
        <v>0</v>
      </c>
      <c r="AZ425" s="686">
        <v>0</v>
      </c>
      <c r="BA425" s="686">
        <v>0</v>
      </c>
    </row>
    <row r="426" spans="1:53" outlineLevel="2">
      <c r="A426" s="799" t="s">
        <v>1344</v>
      </c>
      <c r="B426" s="800" t="s">
        <v>1345</v>
      </c>
      <c r="C426" s="801" t="s">
        <v>1346</v>
      </c>
      <c r="D426" s="802"/>
      <c r="E426" s="803"/>
      <c r="F426" s="686">
        <v>0</v>
      </c>
      <c r="G426" s="686">
        <v>0</v>
      </c>
      <c r="H426" s="818">
        <v>0</v>
      </c>
      <c r="I426" s="804">
        <v>0</v>
      </c>
      <c r="K426" s="686">
        <v>0</v>
      </c>
      <c r="L426" s="686">
        <v>0</v>
      </c>
      <c r="M426" s="818">
        <v>0</v>
      </c>
      <c r="N426" s="804">
        <v>0</v>
      </c>
      <c r="Q426" s="686">
        <v>0</v>
      </c>
      <c r="R426" s="686">
        <v>0</v>
      </c>
      <c r="S426" s="818">
        <v>0</v>
      </c>
      <c r="T426" s="804">
        <v>0</v>
      </c>
      <c r="V426" s="686">
        <v>0</v>
      </c>
      <c r="W426" s="686">
        <v>3.72</v>
      </c>
      <c r="X426" s="818">
        <v>-3.72</v>
      </c>
      <c r="Y426" s="804" t="s">
        <v>3376</v>
      </c>
      <c r="AA426" s="687">
        <v>0</v>
      </c>
      <c r="AB426" s="686"/>
      <c r="AC426" s="686">
        <v>0</v>
      </c>
      <c r="AD426" s="686">
        <v>0</v>
      </c>
      <c r="AE426" s="686">
        <v>0</v>
      </c>
      <c r="AF426" s="686">
        <v>0</v>
      </c>
      <c r="AG426" s="686">
        <v>0</v>
      </c>
      <c r="AH426" s="686">
        <v>0</v>
      </c>
      <c r="AI426" s="686">
        <v>0</v>
      </c>
      <c r="AJ426" s="686">
        <v>0</v>
      </c>
      <c r="AK426" s="686">
        <v>0</v>
      </c>
      <c r="AL426" s="686">
        <v>0</v>
      </c>
      <c r="AM426" s="686">
        <v>0</v>
      </c>
      <c r="AN426" s="686">
        <v>0</v>
      </c>
      <c r="AO426" s="686"/>
      <c r="AP426" s="686">
        <v>0</v>
      </c>
      <c r="AQ426" s="686">
        <v>0</v>
      </c>
      <c r="AR426" s="686">
        <v>0</v>
      </c>
      <c r="AS426" s="686">
        <v>0</v>
      </c>
      <c r="AT426" s="686">
        <v>0</v>
      </c>
      <c r="AU426" s="686">
        <v>0</v>
      </c>
      <c r="AV426" s="686">
        <v>0</v>
      </c>
      <c r="AW426" s="686">
        <v>0</v>
      </c>
      <c r="AX426" s="686">
        <v>0</v>
      </c>
      <c r="AY426" s="686">
        <v>0</v>
      </c>
      <c r="AZ426" s="686">
        <v>0</v>
      </c>
      <c r="BA426" s="686">
        <v>0</v>
      </c>
    </row>
    <row r="427" spans="1:53" outlineLevel="2">
      <c r="A427" s="799" t="s">
        <v>1347</v>
      </c>
      <c r="B427" s="800" t="s">
        <v>1348</v>
      </c>
      <c r="C427" s="801" t="s">
        <v>1349</v>
      </c>
      <c r="D427" s="802"/>
      <c r="E427" s="803"/>
      <c r="F427" s="686">
        <v>0</v>
      </c>
      <c r="G427" s="686">
        <v>0</v>
      </c>
      <c r="H427" s="818">
        <v>0</v>
      </c>
      <c r="I427" s="804">
        <v>0</v>
      </c>
      <c r="K427" s="686">
        <v>0</v>
      </c>
      <c r="L427" s="686">
        <v>0</v>
      </c>
      <c r="M427" s="818">
        <v>0</v>
      </c>
      <c r="N427" s="804">
        <v>0</v>
      </c>
      <c r="Q427" s="686">
        <v>0</v>
      </c>
      <c r="R427" s="686">
        <v>0</v>
      </c>
      <c r="S427" s="818">
        <v>0</v>
      </c>
      <c r="T427" s="804">
        <v>0</v>
      </c>
      <c r="V427" s="686">
        <v>0</v>
      </c>
      <c r="W427" s="686">
        <v>22.830000000000002</v>
      </c>
      <c r="X427" s="818">
        <v>-22.830000000000002</v>
      </c>
      <c r="Y427" s="804" t="s">
        <v>3376</v>
      </c>
      <c r="AA427" s="687">
        <v>0</v>
      </c>
      <c r="AB427" s="686"/>
      <c r="AC427" s="686">
        <v>0</v>
      </c>
      <c r="AD427" s="686">
        <v>0</v>
      </c>
      <c r="AE427" s="686">
        <v>0</v>
      </c>
      <c r="AF427" s="686">
        <v>0</v>
      </c>
      <c r="AG427" s="686">
        <v>0</v>
      </c>
      <c r="AH427" s="686">
        <v>0</v>
      </c>
      <c r="AI427" s="686">
        <v>0</v>
      </c>
      <c r="AJ427" s="686">
        <v>0</v>
      </c>
      <c r="AK427" s="686">
        <v>0</v>
      </c>
      <c r="AL427" s="686">
        <v>0</v>
      </c>
      <c r="AM427" s="686">
        <v>0</v>
      </c>
      <c r="AN427" s="686">
        <v>0</v>
      </c>
      <c r="AO427" s="686"/>
      <c r="AP427" s="686">
        <v>0</v>
      </c>
      <c r="AQ427" s="686">
        <v>0</v>
      </c>
      <c r="AR427" s="686">
        <v>0</v>
      </c>
      <c r="AS427" s="686">
        <v>0</v>
      </c>
      <c r="AT427" s="686">
        <v>0</v>
      </c>
      <c r="AU427" s="686">
        <v>0</v>
      </c>
      <c r="AV427" s="686">
        <v>0</v>
      </c>
      <c r="AW427" s="686">
        <v>0</v>
      </c>
      <c r="AX427" s="686">
        <v>0</v>
      </c>
      <c r="AY427" s="686">
        <v>0</v>
      </c>
      <c r="AZ427" s="686">
        <v>0</v>
      </c>
      <c r="BA427" s="686">
        <v>0</v>
      </c>
    </row>
    <row r="428" spans="1:53" outlineLevel="2">
      <c r="A428" s="799" t="s">
        <v>1350</v>
      </c>
      <c r="B428" s="800" t="s">
        <v>1351</v>
      </c>
      <c r="C428" s="801" t="s">
        <v>1352</v>
      </c>
      <c r="D428" s="802"/>
      <c r="E428" s="803"/>
      <c r="F428" s="686">
        <v>0</v>
      </c>
      <c r="G428" s="686">
        <v>0</v>
      </c>
      <c r="H428" s="818">
        <v>0</v>
      </c>
      <c r="I428" s="804">
        <v>0</v>
      </c>
      <c r="K428" s="686">
        <v>0</v>
      </c>
      <c r="L428" s="686">
        <v>98.31</v>
      </c>
      <c r="M428" s="818">
        <v>-98.31</v>
      </c>
      <c r="N428" s="804" t="s">
        <v>3376</v>
      </c>
      <c r="Q428" s="686">
        <v>0</v>
      </c>
      <c r="R428" s="686">
        <v>6.74</v>
      </c>
      <c r="S428" s="818">
        <v>-6.74</v>
      </c>
      <c r="T428" s="804" t="s">
        <v>3376</v>
      </c>
      <c r="V428" s="686">
        <v>0</v>
      </c>
      <c r="W428" s="686">
        <v>98.31</v>
      </c>
      <c r="X428" s="818">
        <v>-98.31</v>
      </c>
      <c r="Y428" s="804" t="s">
        <v>3376</v>
      </c>
      <c r="AA428" s="687">
        <v>0</v>
      </c>
      <c r="AB428" s="686"/>
      <c r="AC428" s="686">
        <v>0</v>
      </c>
      <c r="AD428" s="686">
        <v>0</v>
      </c>
      <c r="AE428" s="686">
        <v>0</v>
      </c>
      <c r="AF428" s="686">
        <v>0</v>
      </c>
      <c r="AG428" s="686">
        <v>91.570000000000007</v>
      </c>
      <c r="AH428" s="686">
        <v>6.74</v>
      </c>
      <c r="AI428" s="686">
        <v>0</v>
      </c>
      <c r="AJ428" s="686">
        <v>0</v>
      </c>
      <c r="AK428" s="686">
        <v>0</v>
      </c>
      <c r="AL428" s="686">
        <v>0</v>
      </c>
      <c r="AM428" s="686">
        <v>0</v>
      </c>
      <c r="AN428" s="686">
        <v>0</v>
      </c>
      <c r="AO428" s="686"/>
      <c r="AP428" s="686">
        <v>0</v>
      </c>
      <c r="AQ428" s="686">
        <v>0</v>
      </c>
      <c r="AR428" s="686">
        <v>0</v>
      </c>
      <c r="AS428" s="686">
        <v>0</v>
      </c>
      <c r="AT428" s="686">
        <v>0</v>
      </c>
      <c r="AU428" s="686">
        <v>0</v>
      </c>
      <c r="AV428" s="686">
        <v>0</v>
      </c>
      <c r="AW428" s="686">
        <v>0</v>
      </c>
      <c r="AX428" s="686">
        <v>0</v>
      </c>
      <c r="AY428" s="686">
        <v>0</v>
      </c>
      <c r="AZ428" s="686">
        <v>0</v>
      </c>
      <c r="BA428" s="686">
        <v>0</v>
      </c>
    </row>
    <row r="429" spans="1:53" outlineLevel="2">
      <c r="A429" s="799" t="s">
        <v>1353</v>
      </c>
      <c r="B429" s="800" t="s">
        <v>1354</v>
      </c>
      <c r="C429" s="801" t="s">
        <v>1355</v>
      </c>
      <c r="D429" s="802"/>
      <c r="E429" s="803"/>
      <c r="F429" s="686">
        <v>0</v>
      </c>
      <c r="G429" s="686">
        <v>4042.76</v>
      </c>
      <c r="H429" s="818">
        <v>-4042.76</v>
      </c>
      <c r="I429" s="804" t="s">
        <v>3376</v>
      </c>
      <c r="K429" s="686">
        <v>0</v>
      </c>
      <c r="L429" s="686">
        <v>5263.27</v>
      </c>
      <c r="M429" s="818">
        <v>-5263.27</v>
      </c>
      <c r="N429" s="804" t="s">
        <v>3376</v>
      </c>
      <c r="Q429" s="686">
        <v>0</v>
      </c>
      <c r="R429" s="686">
        <v>4518.2700000000004</v>
      </c>
      <c r="S429" s="818">
        <v>-4518.2700000000004</v>
      </c>
      <c r="T429" s="804" t="s">
        <v>3376</v>
      </c>
      <c r="V429" s="686">
        <v>-150.56</v>
      </c>
      <c r="W429" s="686">
        <v>7407.5</v>
      </c>
      <c r="X429" s="818">
        <v>-7558.06</v>
      </c>
      <c r="Y429" s="804">
        <v>-1.0203253459331758</v>
      </c>
      <c r="AA429" s="687">
        <v>515.41</v>
      </c>
      <c r="AB429" s="686"/>
      <c r="AC429" s="686">
        <v>364.39</v>
      </c>
      <c r="AD429" s="686">
        <v>-32.65</v>
      </c>
      <c r="AE429" s="686">
        <v>242.41</v>
      </c>
      <c r="AF429" s="686">
        <v>39.29</v>
      </c>
      <c r="AG429" s="686">
        <v>131.56</v>
      </c>
      <c r="AH429" s="686">
        <v>123.96000000000001</v>
      </c>
      <c r="AI429" s="686">
        <v>351.55</v>
      </c>
      <c r="AJ429" s="686">
        <v>4042.76</v>
      </c>
      <c r="AK429" s="686">
        <v>-608.04</v>
      </c>
      <c r="AL429" s="686">
        <v>63.32</v>
      </c>
      <c r="AM429" s="686">
        <v>-395.16</v>
      </c>
      <c r="AN429" s="686">
        <v>789.32</v>
      </c>
      <c r="AO429" s="686"/>
      <c r="AP429" s="686">
        <v>0.02</v>
      </c>
      <c r="AQ429" s="686">
        <v>0</v>
      </c>
      <c r="AR429" s="686">
        <v>-0.02</v>
      </c>
      <c r="AS429" s="686">
        <v>0</v>
      </c>
      <c r="AT429" s="686">
        <v>0</v>
      </c>
      <c r="AU429" s="686">
        <v>0</v>
      </c>
      <c r="AV429" s="686">
        <v>0</v>
      </c>
      <c r="AW429" s="686">
        <v>0</v>
      </c>
      <c r="AX429" s="686">
        <v>0</v>
      </c>
      <c r="AY429" s="686">
        <v>0</v>
      </c>
      <c r="AZ429" s="686">
        <v>0</v>
      </c>
      <c r="BA429" s="686">
        <v>0</v>
      </c>
    </row>
    <row r="430" spans="1:53" outlineLevel="2">
      <c r="A430" s="799" t="s">
        <v>3624</v>
      </c>
      <c r="B430" s="800" t="s">
        <v>3625</v>
      </c>
      <c r="C430" s="801" t="s">
        <v>1276</v>
      </c>
      <c r="D430" s="802"/>
      <c r="E430" s="803"/>
      <c r="F430" s="686">
        <v>2476.8000000000002</v>
      </c>
      <c r="G430" s="686">
        <v>0</v>
      </c>
      <c r="H430" s="818">
        <v>2476.8000000000002</v>
      </c>
      <c r="I430" s="804" t="s">
        <v>3376</v>
      </c>
      <c r="K430" s="686">
        <v>8733.11</v>
      </c>
      <c r="L430" s="686">
        <v>0</v>
      </c>
      <c r="M430" s="818">
        <v>8733.11</v>
      </c>
      <c r="N430" s="804" t="s">
        <v>3376</v>
      </c>
      <c r="Q430" s="686">
        <v>6432.6100000000006</v>
      </c>
      <c r="R430" s="686">
        <v>0</v>
      </c>
      <c r="S430" s="818">
        <v>6432.6100000000006</v>
      </c>
      <c r="T430" s="804" t="s">
        <v>3376</v>
      </c>
      <c r="V430" s="686">
        <v>8733.11</v>
      </c>
      <c r="W430" s="686">
        <v>0</v>
      </c>
      <c r="X430" s="818">
        <v>8733.11</v>
      </c>
      <c r="Y430" s="804" t="s">
        <v>3376</v>
      </c>
      <c r="AA430" s="687">
        <v>0</v>
      </c>
      <c r="AB430" s="686"/>
      <c r="AC430" s="686">
        <v>0</v>
      </c>
      <c r="AD430" s="686">
        <v>0</v>
      </c>
      <c r="AE430" s="686">
        <v>0</v>
      </c>
      <c r="AF430" s="686">
        <v>0</v>
      </c>
      <c r="AG430" s="686">
        <v>0</v>
      </c>
      <c r="AH430" s="686">
        <v>0</v>
      </c>
      <c r="AI430" s="686">
        <v>0</v>
      </c>
      <c r="AJ430" s="686">
        <v>0</v>
      </c>
      <c r="AK430" s="686">
        <v>0</v>
      </c>
      <c r="AL430" s="686">
        <v>0</v>
      </c>
      <c r="AM430" s="686">
        <v>0</v>
      </c>
      <c r="AN430" s="686">
        <v>0</v>
      </c>
      <c r="AO430" s="686"/>
      <c r="AP430" s="686">
        <v>0</v>
      </c>
      <c r="AQ430" s="686">
        <v>736.35</v>
      </c>
      <c r="AR430" s="686">
        <v>365.72</v>
      </c>
      <c r="AS430" s="686">
        <v>577.70000000000005</v>
      </c>
      <c r="AT430" s="686">
        <v>620.73</v>
      </c>
      <c r="AU430" s="686">
        <v>1673.3700000000001</v>
      </c>
      <c r="AV430" s="686">
        <v>2282.44</v>
      </c>
      <c r="AW430" s="686">
        <v>2476.8000000000002</v>
      </c>
      <c r="AX430" s="686">
        <v>0</v>
      </c>
      <c r="AY430" s="686">
        <v>0</v>
      </c>
      <c r="AZ430" s="686">
        <v>0</v>
      </c>
      <c r="BA430" s="686">
        <v>0</v>
      </c>
    </row>
    <row r="431" spans="1:53" outlineLevel="2">
      <c r="A431" s="799" t="s">
        <v>3518</v>
      </c>
      <c r="B431" s="800" t="s">
        <v>3519</v>
      </c>
      <c r="C431" s="801" t="s">
        <v>1279</v>
      </c>
      <c r="D431" s="802"/>
      <c r="E431" s="803"/>
      <c r="F431" s="686">
        <v>66073.8</v>
      </c>
      <c r="G431" s="686">
        <v>0</v>
      </c>
      <c r="H431" s="818">
        <v>66073.8</v>
      </c>
      <c r="I431" s="804" t="s">
        <v>3376</v>
      </c>
      <c r="K431" s="686">
        <v>531999.30000000005</v>
      </c>
      <c r="L431" s="686">
        <v>0</v>
      </c>
      <c r="M431" s="818">
        <v>531999.30000000005</v>
      </c>
      <c r="N431" s="804" t="s">
        <v>3376</v>
      </c>
      <c r="Q431" s="686">
        <v>205462.7</v>
      </c>
      <c r="R431" s="686">
        <v>0</v>
      </c>
      <c r="S431" s="818">
        <v>205462.7</v>
      </c>
      <c r="T431" s="804" t="s">
        <v>3376</v>
      </c>
      <c r="V431" s="686">
        <v>531999.30000000005</v>
      </c>
      <c r="W431" s="686">
        <v>0</v>
      </c>
      <c r="X431" s="818">
        <v>531999.30000000005</v>
      </c>
      <c r="Y431" s="804" t="s">
        <v>3376</v>
      </c>
      <c r="AA431" s="687">
        <v>0</v>
      </c>
      <c r="AB431" s="686"/>
      <c r="AC431" s="686">
        <v>0</v>
      </c>
      <c r="AD431" s="686">
        <v>0</v>
      </c>
      <c r="AE431" s="686">
        <v>0</v>
      </c>
      <c r="AF431" s="686">
        <v>0</v>
      </c>
      <c r="AG431" s="686">
        <v>0</v>
      </c>
      <c r="AH431" s="686">
        <v>0</v>
      </c>
      <c r="AI431" s="686">
        <v>0</v>
      </c>
      <c r="AJ431" s="686">
        <v>0</v>
      </c>
      <c r="AK431" s="686">
        <v>0</v>
      </c>
      <c r="AL431" s="686">
        <v>0</v>
      </c>
      <c r="AM431" s="686">
        <v>0</v>
      </c>
      <c r="AN431" s="686">
        <v>0</v>
      </c>
      <c r="AO431" s="686"/>
      <c r="AP431" s="686">
        <v>61867.64</v>
      </c>
      <c r="AQ431" s="686">
        <v>64048.53</v>
      </c>
      <c r="AR431" s="686">
        <v>70776.69</v>
      </c>
      <c r="AS431" s="686">
        <v>62906.200000000004</v>
      </c>
      <c r="AT431" s="686">
        <v>66937.540000000008</v>
      </c>
      <c r="AU431" s="686">
        <v>69906.5</v>
      </c>
      <c r="AV431" s="686">
        <v>69482.399999999994</v>
      </c>
      <c r="AW431" s="686">
        <v>66073.8</v>
      </c>
      <c r="AX431" s="686">
        <v>0</v>
      </c>
      <c r="AY431" s="686">
        <v>0</v>
      </c>
      <c r="AZ431" s="686">
        <v>0</v>
      </c>
      <c r="BA431" s="686">
        <v>0</v>
      </c>
    </row>
    <row r="432" spans="1:53" outlineLevel="2">
      <c r="A432" s="799" t="s">
        <v>3520</v>
      </c>
      <c r="B432" s="800" t="s">
        <v>3521</v>
      </c>
      <c r="C432" s="801" t="s">
        <v>3522</v>
      </c>
      <c r="D432" s="802"/>
      <c r="E432" s="803"/>
      <c r="F432" s="686">
        <v>6479.03</v>
      </c>
      <c r="G432" s="686">
        <v>0</v>
      </c>
      <c r="H432" s="818">
        <v>6479.03</v>
      </c>
      <c r="I432" s="804" t="s">
        <v>3376</v>
      </c>
      <c r="K432" s="686">
        <v>76932.97</v>
      </c>
      <c r="L432" s="686">
        <v>0</v>
      </c>
      <c r="M432" s="818">
        <v>76932.97</v>
      </c>
      <c r="N432" s="804" t="s">
        <v>3376</v>
      </c>
      <c r="Q432" s="686">
        <v>21242.25</v>
      </c>
      <c r="R432" s="686">
        <v>0</v>
      </c>
      <c r="S432" s="818">
        <v>21242.25</v>
      </c>
      <c r="T432" s="804" t="s">
        <v>3376</v>
      </c>
      <c r="V432" s="686">
        <v>76932.97</v>
      </c>
      <c r="W432" s="686">
        <v>0</v>
      </c>
      <c r="X432" s="818">
        <v>76932.97</v>
      </c>
      <c r="Y432" s="804" t="s">
        <v>3376</v>
      </c>
      <c r="AA432" s="687">
        <v>0</v>
      </c>
      <c r="AB432" s="686"/>
      <c r="AC432" s="686">
        <v>0</v>
      </c>
      <c r="AD432" s="686">
        <v>0</v>
      </c>
      <c r="AE432" s="686">
        <v>0</v>
      </c>
      <c r="AF432" s="686">
        <v>0</v>
      </c>
      <c r="AG432" s="686">
        <v>0</v>
      </c>
      <c r="AH432" s="686">
        <v>0</v>
      </c>
      <c r="AI432" s="686">
        <v>0</v>
      </c>
      <c r="AJ432" s="686">
        <v>0</v>
      </c>
      <c r="AK432" s="686">
        <v>0</v>
      </c>
      <c r="AL432" s="686">
        <v>0</v>
      </c>
      <c r="AM432" s="686">
        <v>0</v>
      </c>
      <c r="AN432" s="686">
        <v>0</v>
      </c>
      <c r="AO432" s="686"/>
      <c r="AP432" s="686">
        <v>7510.89</v>
      </c>
      <c r="AQ432" s="686">
        <v>21565.07</v>
      </c>
      <c r="AR432" s="686">
        <v>6043.8</v>
      </c>
      <c r="AS432" s="686">
        <v>15103.41</v>
      </c>
      <c r="AT432" s="686">
        <v>5467.55</v>
      </c>
      <c r="AU432" s="686">
        <v>5208.16</v>
      </c>
      <c r="AV432" s="686">
        <v>9555.06</v>
      </c>
      <c r="AW432" s="686">
        <v>6479.03</v>
      </c>
      <c r="AX432" s="686">
        <v>0</v>
      </c>
      <c r="AY432" s="686">
        <v>0</v>
      </c>
      <c r="AZ432" s="686">
        <v>0</v>
      </c>
      <c r="BA432" s="686">
        <v>0</v>
      </c>
    </row>
    <row r="433" spans="1:53" outlineLevel="1">
      <c r="A433" s="799" t="s">
        <v>3523</v>
      </c>
      <c r="B433" s="1014"/>
      <c r="C433" s="890" t="s">
        <v>1356</v>
      </c>
      <c r="D433" s="1022"/>
      <c r="E433" s="1022"/>
      <c r="F433" s="992">
        <v>109305.61000000002</v>
      </c>
      <c r="G433" s="992">
        <v>232608.81</v>
      </c>
      <c r="H433" s="887">
        <v>-123303.19999999998</v>
      </c>
      <c r="I433" s="680">
        <v>-0.53008826277904086</v>
      </c>
      <c r="J433" s="1024"/>
      <c r="K433" s="992">
        <v>752405.94</v>
      </c>
      <c r="L433" s="992">
        <v>2031997.0700000003</v>
      </c>
      <c r="M433" s="887">
        <v>-1279591.1300000004</v>
      </c>
      <c r="N433" s="680">
        <v>-0.62972095230432601</v>
      </c>
      <c r="O433" s="1031"/>
      <c r="P433" s="1025"/>
      <c r="Q433" s="992">
        <v>264274.08</v>
      </c>
      <c r="R433" s="992">
        <v>651361.30000000005</v>
      </c>
      <c r="S433" s="887">
        <v>-387087.22000000003</v>
      </c>
      <c r="T433" s="680">
        <v>-0.59427420695702982</v>
      </c>
      <c r="U433" s="1025"/>
      <c r="V433" s="992">
        <v>1878155.4300000002</v>
      </c>
      <c r="W433" s="992">
        <v>3175701.8300000005</v>
      </c>
      <c r="X433" s="887">
        <v>-1297546.4000000004</v>
      </c>
      <c r="Y433" s="679">
        <v>-0.40858571410654132</v>
      </c>
      <c r="Z433" s="799"/>
      <c r="AA433" s="1027">
        <v>313272.06</v>
      </c>
      <c r="AB433" s="799"/>
      <c r="AC433" s="992">
        <v>262618.92000000004</v>
      </c>
      <c r="AD433" s="992">
        <v>354195.02</v>
      </c>
      <c r="AE433" s="992">
        <v>247048.16000000003</v>
      </c>
      <c r="AF433" s="992">
        <v>267741.28999999998</v>
      </c>
      <c r="AG433" s="992">
        <v>249032.38</v>
      </c>
      <c r="AH433" s="992">
        <v>195489.23999999996</v>
      </c>
      <c r="AI433" s="992">
        <v>223263.25</v>
      </c>
      <c r="AJ433" s="992">
        <v>232608.81</v>
      </c>
      <c r="AK433" s="992">
        <v>254960.98</v>
      </c>
      <c r="AL433" s="992">
        <v>263862.58</v>
      </c>
      <c r="AM433" s="992">
        <v>279064.18</v>
      </c>
      <c r="AN433" s="992">
        <v>327861.75000000006</v>
      </c>
      <c r="AO433" s="799"/>
      <c r="AP433" s="992">
        <v>88804.479999999996</v>
      </c>
      <c r="AQ433" s="992">
        <v>107275.54000000001</v>
      </c>
      <c r="AR433" s="992">
        <v>96542.97</v>
      </c>
      <c r="AS433" s="992">
        <v>98798.420000000013</v>
      </c>
      <c r="AT433" s="992">
        <v>96710.450000000012</v>
      </c>
      <c r="AU433" s="992">
        <v>90469.62000000001</v>
      </c>
      <c r="AV433" s="992">
        <v>64498.849999999991</v>
      </c>
      <c r="AW433" s="992">
        <v>109305.61000000002</v>
      </c>
      <c r="AX433" s="992">
        <v>15693.82</v>
      </c>
      <c r="AY433" s="992">
        <v>0</v>
      </c>
      <c r="AZ433" s="992">
        <v>0</v>
      </c>
      <c r="BA433" s="992">
        <v>0</v>
      </c>
    </row>
    <row r="434" spans="1:53" s="863" customFormat="1" ht="13">
      <c r="A434" s="799"/>
      <c r="B434" s="1014" t="s">
        <v>1357</v>
      </c>
      <c r="C434" s="892" t="s">
        <v>1358</v>
      </c>
      <c r="D434" s="1032"/>
      <c r="E434" s="1032"/>
      <c r="F434" s="992">
        <v>4089340.08</v>
      </c>
      <c r="G434" s="992">
        <v>6027188.4800000004</v>
      </c>
      <c r="H434" s="887">
        <v>-1937848.4000000004</v>
      </c>
      <c r="I434" s="680">
        <v>-0.32151780327267948</v>
      </c>
      <c r="J434" s="1029"/>
      <c r="K434" s="992">
        <v>44728211.118000008</v>
      </c>
      <c r="L434" s="992">
        <v>44378472.489999995</v>
      </c>
      <c r="M434" s="887">
        <v>349738.62800001353</v>
      </c>
      <c r="N434" s="680">
        <v>7.8808171705058508E-3</v>
      </c>
      <c r="O434" s="806"/>
      <c r="P434" s="1030"/>
      <c r="Q434" s="992">
        <v>14134179.359999999</v>
      </c>
      <c r="R434" s="992">
        <v>13835953.550000001</v>
      </c>
      <c r="S434" s="887">
        <v>298225.80999999866</v>
      </c>
      <c r="T434" s="680">
        <v>2.1554409598317757E-2</v>
      </c>
      <c r="U434" s="1030" t="s">
        <v>1232</v>
      </c>
      <c r="V434" s="992">
        <v>64020584.318000004</v>
      </c>
      <c r="W434" s="992">
        <v>63100706.213</v>
      </c>
      <c r="X434" s="887">
        <v>919878.10500000417</v>
      </c>
      <c r="Y434" s="679">
        <v>1.4577936765000753E-2</v>
      </c>
      <c r="AA434" s="1027">
        <v>3899821.5300000003</v>
      </c>
      <c r="AC434" s="992">
        <v>5287362.9000000004</v>
      </c>
      <c r="AD434" s="992">
        <v>4527325.1599999992</v>
      </c>
      <c r="AE434" s="992">
        <v>4960466.42</v>
      </c>
      <c r="AF434" s="992">
        <v>7082591.8500000006</v>
      </c>
      <c r="AG434" s="992">
        <v>8684772.6100000013</v>
      </c>
      <c r="AH434" s="992">
        <v>2778435.7800000003</v>
      </c>
      <c r="AI434" s="992">
        <v>5030329.290000001</v>
      </c>
      <c r="AJ434" s="992">
        <v>6027188.4800000004</v>
      </c>
      <c r="AK434" s="992">
        <v>9826452.6799999997</v>
      </c>
      <c r="AL434" s="992">
        <v>7471137.9800000014</v>
      </c>
      <c r="AM434" s="992">
        <v>3971043.4700000007</v>
      </c>
      <c r="AN434" s="992">
        <v>-1976260.9299999997</v>
      </c>
      <c r="AP434" s="992">
        <v>9340766.5800000001</v>
      </c>
      <c r="AQ434" s="992">
        <v>10893952.899999999</v>
      </c>
      <c r="AR434" s="992">
        <v>-2400571.1100000003</v>
      </c>
      <c r="AS434" s="992">
        <v>7082745.3579999991</v>
      </c>
      <c r="AT434" s="992">
        <v>5677138.0300000012</v>
      </c>
      <c r="AU434" s="992">
        <v>4827079.2100000009</v>
      </c>
      <c r="AV434" s="992">
        <v>5217760.07</v>
      </c>
      <c r="AW434" s="992">
        <v>4089340.08</v>
      </c>
      <c r="AX434" s="992">
        <v>-11554628.189999999</v>
      </c>
      <c r="AY434" s="992">
        <v>0</v>
      </c>
      <c r="AZ434" s="992">
        <v>0</v>
      </c>
      <c r="BA434" s="992">
        <v>0</v>
      </c>
    </row>
    <row r="435" spans="1:53" ht="0.75" customHeight="1" outlineLevel="2">
      <c r="B435" s="1014"/>
      <c r="C435" s="892"/>
      <c r="D435" s="1032"/>
      <c r="E435" s="1032"/>
      <c r="F435" s="992"/>
      <c r="G435" s="992"/>
      <c r="H435" s="887"/>
      <c r="I435" s="680"/>
      <c r="J435" s="1029"/>
      <c r="K435" s="992"/>
      <c r="L435" s="992"/>
      <c r="M435" s="887"/>
      <c r="N435" s="680"/>
      <c r="O435" s="806"/>
      <c r="P435" s="1030"/>
      <c r="Q435" s="992"/>
      <c r="R435" s="992"/>
      <c r="S435" s="887"/>
      <c r="T435" s="680"/>
      <c r="U435" s="1030"/>
      <c r="V435" s="992"/>
      <c r="W435" s="992"/>
      <c r="X435" s="887"/>
      <c r="Y435" s="679"/>
      <c r="Z435" s="799"/>
      <c r="AA435" s="1027"/>
      <c r="AB435" s="863"/>
      <c r="AC435" s="992"/>
      <c r="AD435" s="992"/>
      <c r="AE435" s="992"/>
      <c r="AF435" s="992"/>
      <c r="AG435" s="992"/>
      <c r="AH435" s="992"/>
      <c r="AI435" s="992"/>
      <c r="AJ435" s="992"/>
      <c r="AK435" s="992"/>
      <c r="AL435" s="992"/>
      <c r="AM435" s="992"/>
      <c r="AN435" s="992"/>
      <c r="AO435" s="863"/>
      <c r="AP435" s="992"/>
      <c r="AQ435" s="992"/>
      <c r="AR435" s="992"/>
      <c r="AS435" s="992"/>
      <c r="AT435" s="992"/>
      <c r="AU435" s="992"/>
      <c r="AV435" s="992"/>
      <c r="AW435" s="992"/>
      <c r="AX435" s="992"/>
      <c r="AY435" s="992"/>
      <c r="AZ435" s="992"/>
      <c r="BA435" s="992"/>
    </row>
    <row r="436" spans="1:53" outlineLevel="2">
      <c r="A436" s="799" t="s">
        <v>1359</v>
      </c>
      <c r="B436" s="800" t="s">
        <v>1360</v>
      </c>
      <c r="C436" s="801" t="s">
        <v>1361</v>
      </c>
      <c r="D436" s="802"/>
      <c r="E436" s="803"/>
      <c r="F436" s="686">
        <v>9341251.5800000001</v>
      </c>
      <c r="G436" s="686">
        <v>8867133.2200000007</v>
      </c>
      <c r="H436" s="818">
        <v>474118.3599999994</v>
      </c>
      <c r="I436" s="804">
        <v>5.3469182004688476E-2</v>
      </c>
      <c r="K436" s="686">
        <v>74215614.530000001</v>
      </c>
      <c r="L436" s="686">
        <v>70316432.659999996</v>
      </c>
      <c r="M436" s="818">
        <v>3899181.8700000048</v>
      </c>
      <c r="N436" s="804">
        <v>5.5451929549009703E-2</v>
      </c>
      <c r="Q436" s="686">
        <v>27996403.079999998</v>
      </c>
      <c r="R436" s="686">
        <v>26567965.210000001</v>
      </c>
      <c r="S436" s="818">
        <v>1428437.8699999973</v>
      </c>
      <c r="T436" s="804">
        <v>5.3765422331339963E-2</v>
      </c>
      <c r="V436" s="686">
        <v>110005497.23</v>
      </c>
      <c r="W436" s="686">
        <v>104809250.66</v>
      </c>
      <c r="X436" s="818">
        <v>5196246.5700000077</v>
      </c>
      <c r="Y436" s="804">
        <v>4.9578129194498027E-2</v>
      </c>
      <c r="AA436" s="687">
        <v>8679194.2100000009</v>
      </c>
      <c r="AB436" s="686"/>
      <c r="AC436" s="686">
        <v>8702393.2599999998</v>
      </c>
      <c r="AD436" s="686">
        <v>8732131.7599999998</v>
      </c>
      <c r="AE436" s="686">
        <v>8761965.1099999994</v>
      </c>
      <c r="AF436" s="686">
        <v>8758909.8800000008</v>
      </c>
      <c r="AG436" s="686">
        <v>8793067.4399999995</v>
      </c>
      <c r="AH436" s="686">
        <v>8854886.3300000001</v>
      </c>
      <c r="AI436" s="686">
        <v>8845945.6600000001</v>
      </c>
      <c r="AJ436" s="686">
        <v>8867133.2200000007</v>
      </c>
      <c r="AK436" s="686">
        <v>8875483.6199999992</v>
      </c>
      <c r="AL436" s="686">
        <v>8943366.7300000004</v>
      </c>
      <c r="AM436" s="686">
        <v>8999109.75</v>
      </c>
      <c r="AN436" s="686">
        <v>8971922.5999999996</v>
      </c>
      <c r="AO436" s="686"/>
      <c r="AP436" s="686">
        <v>9172426.3100000005</v>
      </c>
      <c r="AQ436" s="686">
        <v>9201775.5099999998</v>
      </c>
      <c r="AR436" s="686">
        <v>9325193.4600000009</v>
      </c>
      <c r="AS436" s="686">
        <v>9252134.0800000001</v>
      </c>
      <c r="AT436" s="686">
        <v>9267682.0899999999</v>
      </c>
      <c r="AU436" s="686">
        <v>9333443.4399999995</v>
      </c>
      <c r="AV436" s="686">
        <v>9321708.0600000005</v>
      </c>
      <c r="AW436" s="686">
        <v>9341251.5800000001</v>
      </c>
      <c r="AX436" s="686">
        <v>0</v>
      </c>
      <c r="AY436" s="686">
        <v>0</v>
      </c>
      <c r="AZ436" s="686">
        <v>0</v>
      </c>
      <c r="BA436" s="686">
        <v>0</v>
      </c>
    </row>
    <row r="437" spans="1:53" outlineLevel="2">
      <c r="A437" s="799" t="s">
        <v>1362</v>
      </c>
      <c r="B437" s="800" t="s">
        <v>1363</v>
      </c>
      <c r="C437" s="801" t="s">
        <v>1364</v>
      </c>
      <c r="D437" s="802"/>
      <c r="E437" s="803"/>
      <c r="F437" s="686">
        <v>-44793</v>
      </c>
      <c r="G437" s="686">
        <v>178844</v>
      </c>
      <c r="H437" s="818">
        <v>-223637</v>
      </c>
      <c r="I437" s="804">
        <v>-1.2504585001453781</v>
      </c>
      <c r="K437" s="686">
        <v>977112</v>
      </c>
      <c r="L437" s="686">
        <v>-1102294</v>
      </c>
      <c r="M437" s="818">
        <v>2079406</v>
      </c>
      <c r="N437" s="804">
        <v>1.8864350164293737</v>
      </c>
      <c r="Q437" s="686">
        <v>1566632</v>
      </c>
      <c r="R437" s="686">
        <v>894677</v>
      </c>
      <c r="S437" s="818">
        <v>671955</v>
      </c>
      <c r="T437" s="804">
        <v>0.7510587619889636</v>
      </c>
      <c r="V437" s="686">
        <v>-1338722.27</v>
      </c>
      <c r="W437" s="686">
        <v>-1363677</v>
      </c>
      <c r="X437" s="818">
        <v>24954.729999999981</v>
      </c>
      <c r="Y437" s="804">
        <v>1.8299590005551154E-2</v>
      </c>
      <c r="AA437" s="687">
        <v>-493527</v>
      </c>
      <c r="AB437" s="686"/>
      <c r="AC437" s="686">
        <v>-1805547</v>
      </c>
      <c r="AD437" s="686">
        <v>-326533.07</v>
      </c>
      <c r="AE437" s="686">
        <v>655404.07000000007</v>
      </c>
      <c r="AF437" s="686">
        <v>-1964615</v>
      </c>
      <c r="AG437" s="686">
        <v>1444320</v>
      </c>
      <c r="AH437" s="686">
        <v>23649</v>
      </c>
      <c r="AI437" s="686">
        <v>692184</v>
      </c>
      <c r="AJ437" s="686">
        <v>178844</v>
      </c>
      <c r="AK437" s="686">
        <v>-123609.27</v>
      </c>
      <c r="AL437" s="686">
        <v>-1244382</v>
      </c>
      <c r="AM437" s="686">
        <v>-1666144</v>
      </c>
      <c r="AN437" s="686">
        <v>718301</v>
      </c>
      <c r="AO437" s="686"/>
      <c r="AP437" s="686">
        <v>1604053</v>
      </c>
      <c r="AQ437" s="686">
        <v>1326296</v>
      </c>
      <c r="AR437" s="686">
        <v>-1548554</v>
      </c>
      <c r="AS437" s="686">
        <v>-1191020</v>
      </c>
      <c r="AT437" s="686">
        <v>-780295</v>
      </c>
      <c r="AU437" s="686">
        <v>1205417</v>
      </c>
      <c r="AV437" s="686">
        <v>406008</v>
      </c>
      <c r="AW437" s="686">
        <v>-44793</v>
      </c>
      <c r="AX437" s="686">
        <v>4367770</v>
      </c>
      <c r="AY437" s="686">
        <v>-197079</v>
      </c>
      <c r="AZ437" s="686">
        <v>0</v>
      </c>
      <c r="BA437" s="686">
        <v>0</v>
      </c>
    </row>
    <row r="438" spans="1:53" outlineLevel="2">
      <c r="A438" s="799" t="s">
        <v>3626</v>
      </c>
      <c r="B438" s="800" t="s">
        <v>3627</v>
      </c>
      <c r="C438" s="801" t="s">
        <v>3628</v>
      </c>
      <c r="D438" s="802"/>
      <c r="E438" s="803"/>
      <c r="F438" s="686">
        <v>703407.41</v>
      </c>
      <c r="G438" s="686">
        <v>0</v>
      </c>
      <c r="H438" s="818">
        <v>703407.41</v>
      </c>
      <c r="I438" s="804" t="s">
        <v>3376</v>
      </c>
      <c r="K438" s="686">
        <v>6005157.6600000001</v>
      </c>
      <c r="L438" s="686">
        <v>0</v>
      </c>
      <c r="M438" s="818">
        <v>6005157.6600000001</v>
      </c>
      <c r="N438" s="804" t="s">
        <v>3376</v>
      </c>
      <c r="Q438" s="686">
        <v>2389616.31</v>
      </c>
      <c r="R438" s="686">
        <v>0</v>
      </c>
      <c r="S438" s="818">
        <v>2389616.31</v>
      </c>
      <c r="T438" s="804" t="s">
        <v>3376</v>
      </c>
      <c r="V438" s="686">
        <v>6005157.6600000001</v>
      </c>
      <c r="W438" s="686">
        <v>0</v>
      </c>
      <c r="X438" s="818">
        <v>6005157.6600000001</v>
      </c>
      <c r="Y438" s="804" t="s">
        <v>3376</v>
      </c>
      <c r="AA438" s="687">
        <v>0</v>
      </c>
      <c r="AB438" s="686"/>
      <c r="AC438" s="686">
        <v>0</v>
      </c>
      <c r="AD438" s="686">
        <v>0</v>
      </c>
      <c r="AE438" s="686">
        <v>0</v>
      </c>
      <c r="AF438" s="686">
        <v>0</v>
      </c>
      <c r="AG438" s="686">
        <v>0</v>
      </c>
      <c r="AH438" s="686">
        <v>0</v>
      </c>
      <c r="AI438" s="686">
        <v>0</v>
      </c>
      <c r="AJ438" s="686">
        <v>0</v>
      </c>
      <c r="AK438" s="686">
        <v>0</v>
      </c>
      <c r="AL438" s="686">
        <v>0</v>
      </c>
      <c r="AM438" s="686">
        <v>0</v>
      </c>
      <c r="AN438" s="686">
        <v>0</v>
      </c>
      <c r="AO438" s="686"/>
      <c r="AP438" s="686">
        <v>0</v>
      </c>
      <c r="AQ438" s="686">
        <v>786722.43</v>
      </c>
      <c r="AR438" s="686">
        <v>1578360.3900000001</v>
      </c>
      <c r="AS438" s="686">
        <v>523202.88</v>
      </c>
      <c r="AT438" s="686">
        <v>727255.65</v>
      </c>
      <c r="AU438" s="686">
        <v>790865.11</v>
      </c>
      <c r="AV438" s="686">
        <v>895343.79</v>
      </c>
      <c r="AW438" s="686">
        <v>703407.41</v>
      </c>
      <c r="AX438" s="686">
        <v>0</v>
      </c>
      <c r="AY438" s="686">
        <v>0</v>
      </c>
      <c r="AZ438" s="686">
        <v>0</v>
      </c>
      <c r="BA438" s="686">
        <v>0</v>
      </c>
    </row>
    <row r="439" spans="1:53" outlineLevel="2">
      <c r="A439" s="799" t="s">
        <v>3629</v>
      </c>
      <c r="B439" s="800" t="s">
        <v>3630</v>
      </c>
      <c r="C439" s="801" t="s">
        <v>3631</v>
      </c>
      <c r="D439" s="802"/>
      <c r="E439" s="803"/>
      <c r="F439" s="686">
        <v>47519.76</v>
      </c>
      <c r="G439" s="686">
        <v>0</v>
      </c>
      <c r="H439" s="818">
        <v>47519.76</v>
      </c>
      <c r="I439" s="804" t="s">
        <v>3376</v>
      </c>
      <c r="K439" s="686">
        <v>377382.58</v>
      </c>
      <c r="L439" s="686">
        <v>0</v>
      </c>
      <c r="M439" s="818">
        <v>377382.58</v>
      </c>
      <c r="N439" s="804" t="s">
        <v>3376</v>
      </c>
      <c r="Q439" s="686">
        <v>143824.21</v>
      </c>
      <c r="R439" s="686">
        <v>0</v>
      </c>
      <c r="S439" s="818">
        <v>143824.21</v>
      </c>
      <c r="T439" s="804" t="s">
        <v>3376</v>
      </c>
      <c r="V439" s="686">
        <v>377382.58</v>
      </c>
      <c r="W439" s="686">
        <v>0</v>
      </c>
      <c r="X439" s="818">
        <v>377382.58</v>
      </c>
      <c r="Y439" s="804" t="s">
        <v>3376</v>
      </c>
      <c r="AA439" s="687">
        <v>0</v>
      </c>
      <c r="AB439" s="686"/>
      <c r="AC439" s="686">
        <v>0</v>
      </c>
      <c r="AD439" s="686">
        <v>0</v>
      </c>
      <c r="AE439" s="686">
        <v>0</v>
      </c>
      <c r="AF439" s="686">
        <v>0</v>
      </c>
      <c r="AG439" s="686">
        <v>0</v>
      </c>
      <c r="AH439" s="686">
        <v>0</v>
      </c>
      <c r="AI439" s="686">
        <v>0</v>
      </c>
      <c r="AJ439" s="686">
        <v>0</v>
      </c>
      <c r="AK439" s="686">
        <v>0</v>
      </c>
      <c r="AL439" s="686">
        <v>0</v>
      </c>
      <c r="AM439" s="686">
        <v>0</v>
      </c>
      <c r="AN439" s="686">
        <v>0</v>
      </c>
      <c r="AO439" s="686"/>
      <c r="AP439" s="686">
        <v>0</v>
      </c>
      <c r="AQ439" s="686">
        <v>43982.21</v>
      </c>
      <c r="AR439" s="686">
        <v>92363.790000000008</v>
      </c>
      <c r="AS439" s="686">
        <v>48336.55</v>
      </c>
      <c r="AT439" s="686">
        <v>48875.82</v>
      </c>
      <c r="AU439" s="686">
        <v>49065.86</v>
      </c>
      <c r="AV439" s="686">
        <v>47238.590000000004</v>
      </c>
      <c r="AW439" s="686">
        <v>47519.76</v>
      </c>
      <c r="AX439" s="686">
        <v>0</v>
      </c>
      <c r="AY439" s="686">
        <v>0</v>
      </c>
      <c r="AZ439" s="686">
        <v>0</v>
      </c>
      <c r="BA439" s="686">
        <v>0</v>
      </c>
    </row>
    <row r="440" spans="1:53" s="863" customFormat="1" ht="13">
      <c r="A440" s="799" t="s">
        <v>1365</v>
      </c>
      <c r="B440" s="1014" t="s">
        <v>1366</v>
      </c>
      <c r="C440" s="892" t="s">
        <v>1367</v>
      </c>
      <c r="D440" s="1032"/>
      <c r="E440" s="1032"/>
      <c r="F440" s="992">
        <v>10047385.75</v>
      </c>
      <c r="G440" s="992">
        <v>9045977.2200000007</v>
      </c>
      <c r="H440" s="887">
        <v>1001408.5299999993</v>
      </c>
      <c r="I440" s="680">
        <v>0.11070208399220346</v>
      </c>
      <c r="J440" s="1029"/>
      <c r="K440" s="992">
        <v>81575266.769999996</v>
      </c>
      <c r="L440" s="992">
        <v>69214138.659999996</v>
      </c>
      <c r="M440" s="887">
        <v>12361128.109999999</v>
      </c>
      <c r="N440" s="680">
        <v>0.17859252963793221</v>
      </c>
      <c r="O440" s="806"/>
      <c r="P440" s="1030"/>
      <c r="Q440" s="992">
        <v>32096475.599999998</v>
      </c>
      <c r="R440" s="992">
        <v>27462642.210000001</v>
      </c>
      <c r="S440" s="887">
        <v>4633833.3899999969</v>
      </c>
      <c r="T440" s="680">
        <v>0.16873224923393113</v>
      </c>
      <c r="U440" s="1030" t="s">
        <v>1232</v>
      </c>
      <c r="V440" s="992">
        <v>115049315.2</v>
      </c>
      <c r="W440" s="992">
        <v>103445573.66</v>
      </c>
      <c r="X440" s="887">
        <v>11603741.540000007</v>
      </c>
      <c r="Y440" s="679">
        <v>0.11217243164157641</v>
      </c>
      <c r="AA440" s="1027">
        <v>8185667.2100000009</v>
      </c>
      <c r="AC440" s="992">
        <v>6896846.2599999998</v>
      </c>
      <c r="AD440" s="992">
        <v>8405598.6899999995</v>
      </c>
      <c r="AE440" s="992">
        <v>9417369.1799999997</v>
      </c>
      <c r="AF440" s="992">
        <v>6794294.8800000008</v>
      </c>
      <c r="AG440" s="992">
        <v>10237387.439999999</v>
      </c>
      <c r="AH440" s="992">
        <v>8878535.3300000001</v>
      </c>
      <c r="AI440" s="992">
        <v>9538129.6600000001</v>
      </c>
      <c r="AJ440" s="992">
        <v>9045977.2200000007</v>
      </c>
      <c r="AK440" s="992">
        <v>8751874.3499999996</v>
      </c>
      <c r="AL440" s="992">
        <v>7698984.7300000004</v>
      </c>
      <c r="AM440" s="992">
        <v>7332965.75</v>
      </c>
      <c r="AN440" s="992">
        <v>9690223.5999999996</v>
      </c>
      <c r="AP440" s="992">
        <v>10776479.310000001</v>
      </c>
      <c r="AQ440" s="992">
        <v>11358776.15</v>
      </c>
      <c r="AR440" s="992">
        <v>9447363.6400000006</v>
      </c>
      <c r="AS440" s="992">
        <v>8632653.5100000016</v>
      </c>
      <c r="AT440" s="992">
        <v>9263518.5600000005</v>
      </c>
      <c r="AU440" s="992">
        <v>11378791.409999998</v>
      </c>
      <c r="AV440" s="992">
        <v>10670298.440000001</v>
      </c>
      <c r="AW440" s="992">
        <v>10047385.75</v>
      </c>
      <c r="AX440" s="992">
        <v>4367770</v>
      </c>
      <c r="AY440" s="992">
        <v>-197079</v>
      </c>
      <c r="AZ440" s="992">
        <v>0</v>
      </c>
      <c r="BA440" s="992">
        <v>0</v>
      </c>
    </row>
    <row r="441" spans="1:53" ht="0.75" customHeight="1" outlineLevel="2">
      <c r="B441" s="1014"/>
      <c r="C441" s="892"/>
      <c r="D441" s="1032"/>
      <c r="E441" s="1032"/>
      <c r="F441" s="992"/>
      <c r="G441" s="992"/>
      <c r="H441" s="887"/>
      <c r="I441" s="680"/>
      <c r="J441" s="1029"/>
      <c r="K441" s="992"/>
      <c r="L441" s="992"/>
      <c r="M441" s="887"/>
      <c r="N441" s="680"/>
      <c r="O441" s="806"/>
      <c r="P441" s="1030"/>
      <c r="Q441" s="992"/>
      <c r="R441" s="992"/>
      <c r="S441" s="887"/>
      <c r="T441" s="680"/>
      <c r="U441" s="1030"/>
      <c r="V441" s="992"/>
      <c r="W441" s="992"/>
      <c r="X441" s="887"/>
      <c r="Y441" s="679"/>
      <c r="Z441" s="799"/>
      <c r="AA441" s="1027"/>
      <c r="AB441" s="863"/>
      <c r="AC441" s="992"/>
      <c r="AD441" s="992"/>
      <c r="AE441" s="992"/>
      <c r="AF441" s="992"/>
      <c r="AG441" s="992"/>
      <c r="AH441" s="992"/>
      <c r="AI441" s="992"/>
      <c r="AJ441" s="992"/>
      <c r="AK441" s="992"/>
      <c r="AL441" s="992"/>
      <c r="AM441" s="992"/>
      <c r="AN441" s="992"/>
      <c r="AO441" s="863"/>
      <c r="AP441" s="992"/>
      <c r="AQ441" s="992"/>
      <c r="AR441" s="992"/>
      <c r="AS441" s="992"/>
      <c r="AT441" s="992"/>
      <c r="AU441" s="992"/>
      <c r="AV441" s="992"/>
      <c r="AW441" s="992"/>
      <c r="AX441" s="992"/>
      <c r="AY441" s="992"/>
      <c r="AZ441" s="992"/>
      <c r="BA441" s="992"/>
    </row>
    <row r="442" spans="1:53" outlineLevel="2">
      <c r="A442" s="799" t="s">
        <v>1368</v>
      </c>
      <c r="B442" s="800" t="s">
        <v>1369</v>
      </c>
      <c r="C442" s="801" t="s">
        <v>1370</v>
      </c>
      <c r="D442" s="802"/>
      <c r="E442" s="803"/>
      <c r="F442" s="686">
        <v>153415.51999999999</v>
      </c>
      <c r="G442" s="686">
        <v>159200.51999999999</v>
      </c>
      <c r="H442" s="818">
        <v>-5785</v>
      </c>
      <c r="I442" s="804">
        <v>-3.6337821007117313E-2</v>
      </c>
      <c r="K442" s="686">
        <v>1261564.3</v>
      </c>
      <c r="L442" s="686">
        <v>572704.68000000005</v>
      </c>
      <c r="M442" s="818">
        <v>688859.62</v>
      </c>
      <c r="N442" s="804">
        <v>1.2028182133940304</v>
      </c>
      <c r="Q442" s="686">
        <v>465562.31</v>
      </c>
      <c r="R442" s="686">
        <v>364232.7</v>
      </c>
      <c r="S442" s="818">
        <v>101329.60999999999</v>
      </c>
      <c r="T442" s="804">
        <v>0.27820020003695434</v>
      </c>
      <c r="V442" s="686">
        <v>1898366.11</v>
      </c>
      <c r="W442" s="686">
        <v>598120.19000000006</v>
      </c>
      <c r="X442" s="818">
        <v>1300245.92</v>
      </c>
      <c r="Y442" s="804">
        <v>2.1738873586594689</v>
      </c>
      <c r="AA442" s="687">
        <v>6632.17</v>
      </c>
      <c r="AB442" s="686"/>
      <c r="AC442" s="686">
        <v>6632.17</v>
      </c>
      <c r="AD442" s="686">
        <v>65486.630000000005</v>
      </c>
      <c r="AE442" s="686">
        <v>45451.040000000001</v>
      </c>
      <c r="AF442" s="686">
        <v>45451.06</v>
      </c>
      <c r="AG442" s="686">
        <v>45451.08</v>
      </c>
      <c r="AH442" s="686">
        <v>45451.040000000001</v>
      </c>
      <c r="AI442" s="686">
        <v>159581.14000000001</v>
      </c>
      <c r="AJ442" s="686">
        <v>159200.51999999999</v>
      </c>
      <c r="AK442" s="686">
        <v>159200.53</v>
      </c>
      <c r="AL442" s="686">
        <v>159200.38</v>
      </c>
      <c r="AM442" s="686">
        <v>159200.37</v>
      </c>
      <c r="AN442" s="686">
        <v>159200.53</v>
      </c>
      <c r="AO442" s="686"/>
      <c r="AP442" s="686">
        <v>159200.42000000001</v>
      </c>
      <c r="AQ442" s="686">
        <v>159200.46</v>
      </c>
      <c r="AR442" s="686">
        <v>159200.32000000001</v>
      </c>
      <c r="AS442" s="686">
        <v>159200.35</v>
      </c>
      <c r="AT442" s="686">
        <v>159200.44</v>
      </c>
      <c r="AU442" s="686">
        <v>158731.15</v>
      </c>
      <c r="AV442" s="686">
        <v>153415.64000000001</v>
      </c>
      <c r="AW442" s="686">
        <v>153415.51999999999</v>
      </c>
      <c r="AX442" s="686">
        <v>0</v>
      </c>
      <c r="AY442" s="686">
        <v>0</v>
      </c>
      <c r="AZ442" s="686">
        <v>0</v>
      </c>
      <c r="BA442" s="686">
        <v>0</v>
      </c>
    </row>
    <row r="443" spans="1:53" s="863" customFormat="1" ht="13">
      <c r="A443" s="799" t="s">
        <v>1371</v>
      </c>
      <c r="B443" s="1014" t="s">
        <v>1372</v>
      </c>
      <c r="C443" s="892" t="s">
        <v>1373</v>
      </c>
      <c r="D443" s="1032"/>
      <c r="E443" s="1032"/>
      <c r="F443" s="992">
        <v>153415.51999999999</v>
      </c>
      <c r="G443" s="992">
        <v>159200.51999999999</v>
      </c>
      <c r="H443" s="887">
        <v>-5785</v>
      </c>
      <c r="I443" s="680">
        <v>-3.6337821007117313E-2</v>
      </c>
      <c r="J443" s="1029"/>
      <c r="K443" s="992">
        <v>1261564.3</v>
      </c>
      <c r="L443" s="992">
        <v>572704.68000000005</v>
      </c>
      <c r="M443" s="887">
        <v>688859.62</v>
      </c>
      <c r="N443" s="680">
        <v>1.2028182133940304</v>
      </c>
      <c r="O443" s="806"/>
      <c r="P443" s="1030"/>
      <c r="Q443" s="992">
        <v>465562.31</v>
      </c>
      <c r="R443" s="992">
        <v>364232.7</v>
      </c>
      <c r="S443" s="887">
        <v>101329.60999999999</v>
      </c>
      <c r="T443" s="680">
        <v>0.27820020003695434</v>
      </c>
      <c r="U443" s="1030"/>
      <c r="V443" s="992">
        <v>1898366.11</v>
      </c>
      <c r="W443" s="992">
        <v>598120.19000000006</v>
      </c>
      <c r="X443" s="887">
        <v>1300245.92</v>
      </c>
      <c r="Y443" s="679">
        <v>2.1738873586594689</v>
      </c>
      <c r="AA443" s="1027">
        <v>6632.17</v>
      </c>
      <c r="AC443" s="992">
        <v>6632.17</v>
      </c>
      <c r="AD443" s="992">
        <v>65486.630000000005</v>
      </c>
      <c r="AE443" s="992">
        <v>45451.040000000001</v>
      </c>
      <c r="AF443" s="992">
        <v>45451.06</v>
      </c>
      <c r="AG443" s="992">
        <v>45451.08</v>
      </c>
      <c r="AH443" s="992">
        <v>45451.040000000001</v>
      </c>
      <c r="AI443" s="992">
        <v>159581.14000000001</v>
      </c>
      <c r="AJ443" s="992">
        <v>159200.51999999999</v>
      </c>
      <c r="AK443" s="992">
        <v>159200.53</v>
      </c>
      <c r="AL443" s="992">
        <v>159200.38</v>
      </c>
      <c r="AM443" s="992">
        <v>159200.37</v>
      </c>
      <c r="AN443" s="992">
        <v>159200.53</v>
      </c>
      <c r="AP443" s="992">
        <v>159200.42000000001</v>
      </c>
      <c r="AQ443" s="992">
        <v>159200.46</v>
      </c>
      <c r="AR443" s="992">
        <v>159200.32000000001</v>
      </c>
      <c r="AS443" s="992">
        <v>159200.35</v>
      </c>
      <c r="AT443" s="992">
        <v>159200.44</v>
      </c>
      <c r="AU443" s="992">
        <v>158731.15</v>
      </c>
      <c r="AV443" s="992">
        <v>153415.64000000001</v>
      </c>
      <c r="AW443" s="992">
        <v>153415.51999999999</v>
      </c>
      <c r="AX443" s="992">
        <v>0</v>
      </c>
      <c r="AY443" s="992">
        <v>0</v>
      </c>
      <c r="AZ443" s="992">
        <v>0</v>
      </c>
      <c r="BA443" s="992">
        <v>0</v>
      </c>
    </row>
    <row r="444" spans="1:53" ht="0.75" customHeight="1" outlineLevel="2">
      <c r="B444" s="1014"/>
      <c r="C444" s="892"/>
      <c r="D444" s="1032"/>
      <c r="E444" s="1032"/>
      <c r="F444" s="992"/>
      <c r="G444" s="992"/>
      <c r="H444" s="887"/>
      <c r="I444" s="680"/>
      <c r="J444" s="1029"/>
      <c r="K444" s="992"/>
      <c r="L444" s="992"/>
      <c r="M444" s="887"/>
      <c r="N444" s="680"/>
      <c r="O444" s="806"/>
      <c r="P444" s="1030"/>
      <c r="Q444" s="992"/>
      <c r="R444" s="992"/>
      <c r="S444" s="887"/>
      <c r="T444" s="680"/>
      <c r="U444" s="1030"/>
      <c r="V444" s="992"/>
      <c r="W444" s="992"/>
      <c r="X444" s="887"/>
      <c r="Y444" s="679"/>
      <c r="Z444" s="799"/>
      <c r="AA444" s="1027"/>
      <c r="AB444" s="863"/>
      <c r="AC444" s="992"/>
      <c r="AD444" s="992"/>
      <c r="AE444" s="992"/>
      <c r="AF444" s="992"/>
      <c r="AG444" s="992"/>
      <c r="AH444" s="992"/>
      <c r="AI444" s="992"/>
      <c r="AJ444" s="992"/>
      <c r="AK444" s="992"/>
      <c r="AL444" s="992"/>
      <c r="AM444" s="992"/>
      <c r="AN444" s="992"/>
      <c r="AO444" s="863"/>
      <c r="AP444" s="992"/>
      <c r="AQ444" s="992"/>
      <c r="AR444" s="992"/>
      <c r="AS444" s="992"/>
      <c r="AT444" s="992"/>
      <c r="AU444" s="992"/>
      <c r="AV444" s="992"/>
      <c r="AW444" s="992"/>
      <c r="AX444" s="992"/>
      <c r="AY444" s="992"/>
      <c r="AZ444" s="992"/>
      <c r="BA444" s="992"/>
    </row>
    <row r="445" spans="1:53" outlineLevel="2">
      <c r="A445" s="799" t="s">
        <v>1374</v>
      </c>
      <c r="B445" s="800" t="s">
        <v>1375</v>
      </c>
      <c r="C445" s="801" t="s">
        <v>1376</v>
      </c>
      <c r="D445" s="802"/>
      <c r="E445" s="803"/>
      <c r="F445" s="686">
        <v>0</v>
      </c>
      <c r="G445" s="686">
        <v>718743.77</v>
      </c>
      <c r="H445" s="818">
        <v>-718743.77</v>
      </c>
      <c r="I445" s="804" t="s">
        <v>3376</v>
      </c>
      <c r="K445" s="686">
        <v>0</v>
      </c>
      <c r="L445" s="686">
        <v>6301587.04</v>
      </c>
      <c r="M445" s="818">
        <v>-6301587.04</v>
      </c>
      <c r="N445" s="804" t="s">
        <v>3376</v>
      </c>
      <c r="Q445" s="686">
        <v>-166838.95000000001</v>
      </c>
      <c r="R445" s="686">
        <v>2171736.12</v>
      </c>
      <c r="S445" s="818">
        <v>-2338575.0700000003</v>
      </c>
      <c r="T445" s="804">
        <v>-1.0768228462305081</v>
      </c>
      <c r="V445" s="686">
        <v>2849515.62</v>
      </c>
      <c r="W445" s="686">
        <v>9470668.5</v>
      </c>
      <c r="X445" s="818">
        <v>-6621152.8799999999</v>
      </c>
      <c r="Y445" s="804">
        <v>-0.69912201868326396</v>
      </c>
      <c r="AA445" s="687">
        <v>797428.01</v>
      </c>
      <c r="AB445" s="686"/>
      <c r="AC445" s="686">
        <v>802681.99</v>
      </c>
      <c r="AD445" s="686">
        <v>810501.08000000007</v>
      </c>
      <c r="AE445" s="686">
        <v>900726.8</v>
      </c>
      <c r="AF445" s="686">
        <v>806500.42</v>
      </c>
      <c r="AG445" s="686">
        <v>809440.63</v>
      </c>
      <c r="AH445" s="686">
        <v>738314.42</v>
      </c>
      <c r="AI445" s="686">
        <v>714677.93</v>
      </c>
      <c r="AJ445" s="686">
        <v>718743.77</v>
      </c>
      <c r="AK445" s="686">
        <v>711083.28</v>
      </c>
      <c r="AL445" s="686">
        <v>712806.98</v>
      </c>
      <c r="AM445" s="686">
        <v>717233.85</v>
      </c>
      <c r="AN445" s="686">
        <v>708391.51</v>
      </c>
      <c r="AO445" s="686"/>
      <c r="AP445" s="686">
        <v>751363.05</v>
      </c>
      <c r="AQ445" s="686">
        <v>-32843.550000000003</v>
      </c>
      <c r="AR445" s="686">
        <v>-817049.58000000007</v>
      </c>
      <c r="AS445" s="686">
        <v>232001.24</v>
      </c>
      <c r="AT445" s="686">
        <v>33367.79</v>
      </c>
      <c r="AU445" s="686">
        <v>33367.79</v>
      </c>
      <c r="AV445" s="686">
        <v>-200206.74</v>
      </c>
      <c r="AW445" s="686">
        <v>0</v>
      </c>
      <c r="AX445" s="686">
        <v>0</v>
      </c>
      <c r="AY445" s="686">
        <v>0</v>
      </c>
      <c r="AZ445" s="686">
        <v>0</v>
      </c>
      <c r="BA445" s="686">
        <v>0</v>
      </c>
    </row>
    <row r="446" spans="1:53" outlineLevel="2">
      <c r="A446" s="799" t="s">
        <v>1377</v>
      </c>
      <c r="B446" s="800" t="s">
        <v>1378</v>
      </c>
      <c r="C446" s="801" t="s">
        <v>1379</v>
      </c>
      <c r="D446" s="802"/>
      <c r="E446" s="803"/>
      <c r="F446" s="686">
        <v>0</v>
      </c>
      <c r="G446" s="686">
        <v>38363.74</v>
      </c>
      <c r="H446" s="818">
        <v>-38363.74</v>
      </c>
      <c r="I446" s="804" t="s">
        <v>3376</v>
      </c>
      <c r="K446" s="686">
        <v>0</v>
      </c>
      <c r="L446" s="686">
        <v>285346.60000000003</v>
      </c>
      <c r="M446" s="818">
        <v>-285346.60000000003</v>
      </c>
      <c r="N446" s="804" t="s">
        <v>3376</v>
      </c>
      <c r="Q446" s="686">
        <v>0</v>
      </c>
      <c r="R446" s="686">
        <v>113046.17</v>
      </c>
      <c r="S446" s="818">
        <v>-113046.17</v>
      </c>
      <c r="T446" s="804" t="s">
        <v>3376</v>
      </c>
      <c r="V446" s="686">
        <v>161766.98000000001</v>
      </c>
      <c r="W446" s="686">
        <v>391509.66000000003</v>
      </c>
      <c r="X446" s="818">
        <v>-229742.68000000002</v>
      </c>
      <c r="Y446" s="804">
        <v>-0.58681228963801302</v>
      </c>
      <c r="AA446" s="687">
        <v>28286.65</v>
      </c>
      <c r="AB446" s="686"/>
      <c r="AC446" s="686">
        <v>32636.32</v>
      </c>
      <c r="AD446" s="686">
        <v>33541.64</v>
      </c>
      <c r="AE446" s="686">
        <v>34535.730000000003</v>
      </c>
      <c r="AF446" s="686">
        <v>35414.800000000003</v>
      </c>
      <c r="AG446" s="686">
        <v>36171.94</v>
      </c>
      <c r="AH446" s="686">
        <v>37027.050000000003</v>
      </c>
      <c r="AI446" s="686">
        <v>37655.379999999997</v>
      </c>
      <c r="AJ446" s="686">
        <v>38363.74</v>
      </c>
      <c r="AK446" s="686">
        <v>39150.370000000003</v>
      </c>
      <c r="AL446" s="686">
        <v>39943.35</v>
      </c>
      <c r="AM446" s="686">
        <v>40905.53</v>
      </c>
      <c r="AN446" s="686">
        <v>41767.730000000003</v>
      </c>
      <c r="AO446" s="686"/>
      <c r="AP446" s="686">
        <v>42430.239999999998</v>
      </c>
      <c r="AQ446" s="686">
        <v>0</v>
      </c>
      <c r="AR446" s="686">
        <v>-42430.239999999998</v>
      </c>
      <c r="AS446" s="686">
        <v>0</v>
      </c>
      <c r="AT446" s="686">
        <v>0</v>
      </c>
      <c r="AU446" s="686">
        <v>0</v>
      </c>
      <c r="AV446" s="686">
        <v>0</v>
      </c>
      <c r="AW446" s="686">
        <v>0</v>
      </c>
      <c r="AX446" s="686">
        <v>0</v>
      </c>
      <c r="AY446" s="686">
        <v>0</v>
      </c>
      <c r="AZ446" s="686">
        <v>0</v>
      </c>
      <c r="BA446" s="686">
        <v>0</v>
      </c>
    </row>
    <row r="447" spans="1:53" s="863" customFormat="1" ht="13">
      <c r="A447" s="799" t="s">
        <v>1380</v>
      </c>
      <c r="B447" s="1014" t="s">
        <v>1381</v>
      </c>
      <c r="C447" s="892" t="s">
        <v>1382</v>
      </c>
      <c r="D447" s="1032"/>
      <c r="E447" s="1032"/>
      <c r="F447" s="992">
        <v>0</v>
      </c>
      <c r="G447" s="992">
        <v>757107.51</v>
      </c>
      <c r="H447" s="887">
        <v>-757107.51</v>
      </c>
      <c r="I447" s="680" t="s">
        <v>3376</v>
      </c>
      <c r="J447" s="1029"/>
      <c r="K447" s="992">
        <v>0</v>
      </c>
      <c r="L447" s="992">
        <v>6586933.6399999997</v>
      </c>
      <c r="M447" s="887">
        <v>-6586933.6399999997</v>
      </c>
      <c r="N447" s="680" t="s">
        <v>3376</v>
      </c>
      <c r="O447" s="806"/>
      <c r="P447" s="1030"/>
      <c r="Q447" s="992">
        <v>-166838.95000000001</v>
      </c>
      <c r="R447" s="992">
        <v>2284782.29</v>
      </c>
      <c r="S447" s="887">
        <v>-2451621.2400000002</v>
      </c>
      <c r="T447" s="680">
        <v>-1.0730218151332047</v>
      </c>
      <c r="U447" s="1030" t="s">
        <v>1232</v>
      </c>
      <c r="V447" s="992">
        <v>3011282.6</v>
      </c>
      <c r="W447" s="992">
        <v>9862178.1600000001</v>
      </c>
      <c r="X447" s="887">
        <v>-6850895.5600000005</v>
      </c>
      <c r="Y447" s="679">
        <v>-0.69466353668062308</v>
      </c>
      <c r="AA447" s="1027">
        <v>825714.66</v>
      </c>
      <c r="AC447" s="992">
        <v>835318.30999999994</v>
      </c>
      <c r="AD447" s="992">
        <v>844042.72000000009</v>
      </c>
      <c r="AE447" s="992">
        <v>935262.53</v>
      </c>
      <c r="AF447" s="992">
        <v>841915.22000000009</v>
      </c>
      <c r="AG447" s="992">
        <v>845612.57000000007</v>
      </c>
      <c r="AH447" s="992">
        <v>775341.47000000009</v>
      </c>
      <c r="AI447" s="992">
        <v>752333.31</v>
      </c>
      <c r="AJ447" s="992">
        <v>757107.51</v>
      </c>
      <c r="AK447" s="992">
        <v>750233.65</v>
      </c>
      <c r="AL447" s="992">
        <v>752750.33</v>
      </c>
      <c r="AM447" s="992">
        <v>758139.38</v>
      </c>
      <c r="AN447" s="992">
        <v>750159.24</v>
      </c>
      <c r="AP447" s="992">
        <v>793793.29</v>
      </c>
      <c r="AQ447" s="992">
        <v>-32843.550000000003</v>
      </c>
      <c r="AR447" s="992">
        <v>-859479.82000000007</v>
      </c>
      <c r="AS447" s="992">
        <v>232001.24</v>
      </c>
      <c r="AT447" s="992">
        <v>33367.79</v>
      </c>
      <c r="AU447" s="992">
        <v>33367.79</v>
      </c>
      <c r="AV447" s="992">
        <v>-200206.74</v>
      </c>
      <c r="AW447" s="992">
        <v>0</v>
      </c>
      <c r="AX447" s="992">
        <v>0</v>
      </c>
      <c r="AY447" s="992">
        <v>0</v>
      </c>
      <c r="AZ447" s="992">
        <v>0</v>
      </c>
      <c r="BA447" s="992">
        <v>0</v>
      </c>
    </row>
    <row r="448" spans="1:53" ht="0.75" customHeight="1" outlineLevel="2">
      <c r="B448" s="1014"/>
      <c r="C448" s="892"/>
      <c r="D448" s="1032"/>
      <c r="E448" s="1032"/>
      <c r="F448" s="992"/>
      <c r="G448" s="992"/>
      <c r="H448" s="887"/>
      <c r="I448" s="680"/>
      <c r="J448" s="1029"/>
      <c r="K448" s="992"/>
      <c r="L448" s="992"/>
      <c r="M448" s="887"/>
      <c r="N448" s="680"/>
      <c r="O448" s="806"/>
      <c r="P448" s="1030"/>
      <c r="Q448" s="992"/>
      <c r="R448" s="992"/>
      <c r="S448" s="887"/>
      <c r="T448" s="680"/>
      <c r="U448" s="1030"/>
      <c r="V448" s="992"/>
      <c r="W448" s="992"/>
      <c r="X448" s="887"/>
      <c r="Y448" s="679"/>
      <c r="Z448" s="799"/>
      <c r="AA448" s="1027"/>
      <c r="AB448" s="863"/>
      <c r="AC448" s="992"/>
      <c r="AD448" s="992"/>
      <c r="AE448" s="992"/>
      <c r="AF448" s="992"/>
      <c r="AG448" s="992"/>
      <c r="AH448" s="992"/>
      <c r="AI448" s="992"/>
      <c r="AJ448" s="992"/>
      <c r="AK448" s="992"/>
      <c r="AL448" s="992"/>
      <c r="AM448" s="992"/>
      <c r="AN448" s="992"/>
      <c r="AO448" s="863"/>
      <c r="AP448" s="992"/>
      <c r="AQ448" s="992"/>
      <c r="AR448" s="992"/>
      <c r="AS448" s="992"/>
      <c r="AT448" s="992"/>
      <c r="AU448" s="992"/>
      <c r="AV448" s="992"/>
      <c r="AW448" s="992"/>
      <c r="AX448" s="992"/>
      <c r="AY448" s="992"/>
      <c r="AZ448" s="992"/>
      <c r="BA448" s="992"/>
    </row>
    <row r="449" spans="1:53" outlineLevel="2">
      <c r="A449" s="799" t="s">
        <v>1383</v>
      </c>
      <c r="B449" s="800" t="s">
        <v>1384</v>
      </c>
      <c r="C449" s="801" t="s">
        <v>1385</v>
      </c>
      <c r="D449" s="802"/>
      <c r="E449" s="803"/>
      <c r="F449" s="686">
        <v>3218</v>
      </c>
      <c r="G449" s="686">
        <v>3218</v>
      </c>
      <c r="H449" s="818">
        <v>0</v>
      </c>
      <c r="I449" s="804">
        <v>0</v>
      </c>
      <c r="K449" s="686">
        <v>25744</v>
      </c>
      <c r="L449" s="686">
        <v>25744</v>
      </c>
      <c r="M449" s="818">
        <v>0</v>
      </c>
      <c r="N449" s="804">
        <v>0</v>
      </c>
      <c r="Q449" s="686">
        <v>9654</v>
      </c>
      <c r="R449" s="686">
        <v>9654</v>
      </c>
      <c r="S449" s="818">
        <v>0</v>
      </c>
      <c r="T449" s="804">
        <v>0</v>
      </c>
      <c r="V449" s="686">
        <v>38616</v>
      </c>
      <c r="W449" s="686">
        <v>38616</v>
      </c>
      <c r="X449" s="818">
        <v>0</v>
      </c>
      <c r="Y449" s="804">
        <v>0</v>
      </c>
      <c r="AA449" s="687">
        <v>3218</v>
      </c>
      <c r="AB449" s="686"/>
      <c r="AC449" s="686">
        <v>3218</v>
      </c>
      <c r="AD449" s="686">
        <v>3218</v>
      </c>
      <c r="AE449" s="686">
        <v>3218</v>
      </c>
      <c r="AF449" s="686">
        <v>3218</v>
      </c>
      <c r="AG449" s="686">
        <v>3218</v>
      </c>
      <c r="AH449" s="686">
        <v>3218</v>
      </c>
      <c r="AI449" s="686">
        <v>3218</v>
      </c>
      <c r="AJ449" s="686">
        <v>3218</v>
      </c>
      <c r="AK449" s="686">
        <v>3218</v>
      </c>
      <c r="AL449" s="686">
        <v>3218</v>
      </c>
      <c r="AM449" s="686">
        <v>3218</v>
      </c>
      <c r="AN449" s="686">
        <v>3218</v>
      </c>
      <c r="AO449" s="686"/>
      <c r="AP449" s="686">
        <v>3218</v>
      </c>
      <c r="AQ449" s="686">
        <v>3218</v>
      </c>
      <c r="AR449" s="686">
        <v>3218</v>
      </c>
      <c r="AS449" s="686">
        <v>3218</v>
      </c>
      <c r="AT449" s="686">
        <v>3218</v>
      </c>
      <c r="AU449" s="686">
        <v>3218</v>
      </c>
      <c r="AV449" s="686">
        <v>3218</v>
      </c>
      <c r="AW449" s="686">
        <v>3218</v>
      </c>
      <c r="AX449" s="686">
        <v>0</v>
      </c>
      <c r="AY449" s="686">
        <v>0</v>
      </c>
      <c r="AZ449" s="686">
        <v>0</v>
      </c>
      <c r="BA449" s="686">
        <v>0</v>
      </c>
    </row>
    <row r="450" spans="1:53" s="863" customFormat="1" ht="13.5" customHeight="1">
      <c r="A450" s="799" t="s">
        <v>1386</v>
      </c>
      <c r="B450" s="1014" t="s">
        <v>1387</v>
      </c>
      <c r="C450" s="892" t="s">
        <v>1388</v>
      </c>
      <c r="D450" s="1032"/>
      <c r="E450" s="1032"/>
      <c r="F450" s="992">
        <v>3218</v>
      </c>
      <c r="G450" s="992">
        <v>3218</v>
      </c>
      <c r="H450" s="887">
        <v>0</v>
      </c>
      <c r="I450" s="680">
        <v>0</v>
      </c>
      <c r="J450" s="1029"/>
      <c r="K450" s="992">
        <v>25744</v>
      </c>
      <c r="L450" s="992">
        <v>25744</v>
      </c>
      <c r="M450" s="887">
        <v>0</v>
      </c>
      <c r="N450" s="680">
        <v>0</v>
      </c>
      <c r="O450" s="806"/>
      <c r="P450" s="1030"/>
      <c r="Q450" s="992">
        <v>9654</v>
      </c>
      <c r="R450" s="992">
        <v>9654</v>
      </c>
      <c r="S450" s="887">
        <v>0</v>
      </c>
      <c r="T450" s="680">
        <v>0</v>
      </c>
      <c r="U450" s="1030" t="s">
        <v>1232</v>
      </c>
      <c r="V450" s="992">
        <v>38616</v>
      </c>
      <c r="W450" s="992">
        <v>38616</v>
      </c>
      <c r="X450" s="887">
        <v>0</v>
      </c>
      <c r="Y450" s="679">
        <v>0</v>
      </c>
      <c r="AA450" s="1027">
        <v>3218</v>
      </c>
      <c r="AC450" s="992">
        <v>3218</v>
      </c>
      <c r="AD450" s="992">
        <v>3218</v>
      </c>
      <c r="AE450" s="992">
        <v>3218</v>
      </c>
      <c r="AF450" s="992">
        <v>3218</v>
      </c>
      <c r="AG450" s="992">
        <v>3218</v>
      </c>
      <c r="AH450" s="992">
        <v>3218</v>
      </c>
      <c r="AI450" s="992">
        <v>3218</v>
      </c>
      <c r="AJ450" s="992">
        <v>3218</v>
      </c>
      <c r="AK450" s="992">
        <v>3218</v>
      </c>
      <c r="AL450" s="992">
        <v>3218</v>
      </c>
      <c r="AM450" s="992">
        <v>3218</v>
      </c>
      <c r="AN450" s="992">
        <v>3218</v>
      </c>
      <c r="AP450" s="992">
        <v>3218</v>
      </c>
      <c r="AQ450" s="992">
        <v>3218</v>
      </c>
      <c r="AR450" s="992">
        <v>3218</v>
      </c>
      <c r="AS450" s="992">
        <v>3218</v>
      </c>
      <c r="AT450" s="992">
        <v>3218</v>
      </c>
      <c r="AU450" s="992">
        <v>3218</v>
      </c>
      <c r="AV450" s="992">
        <v>3218</v>
      </c>
      <c r="AW450" s="992">
        <v>3218</v>
      </c>
      <c r="AX450" s="992">
        <v>0</v>
      </c>
      <c r="AY450" s="992">
        <v>0</v>
      </c>
      <c r="AZ450" s="992">
        <v>0</v>
      </c>
      <c r="BA450" s="992">
        <v>0</v>
      </c>
    </row>
    <row r="451" spans="1:53" s="863" customFormat="1" ht="13" outlineLevel="1">
      <c r="A451" s="799"/>
      <c r="B451" s="1014"/>
      <c r="C451" s="892"/>
      <c r="D451" s="1032"/>
      <c r="E451" s="1032"/>
      <c r="F451" s="992"/>
      <c r="G451" s="992"/>
      <c r="H451" s="887"/>
      <c r="I451" s="680"/>
      <c r="J451" s="1029"/>
      <c r="K451" s="992"/>
      <c r="L451" s="992"/>
      <c r="M451" s="887"/>
      <c r="N451" s="680"/>
      <c r="O451" s="806"/>
      <c r="P451" s="1030"/>
      <c r="Q451" s="992"/>
      <c r="R451" s="992"/>
      <c r="S451" s="887"/>
      <c r="T451" s="680"/>
      <c r="U451" s="1030"/>
      <c r="V451" s="992"/>
      <c r="W451" s="992"/>
      <c r="X451" s="887"/>
      <c r="Y451" s="679"/>
      <c r="AA451" s="1027"/>
      <c r="AC451" s="992"/>
      <c r="AD451" s="992"/>
      <c r="AE451" s="992"/>
      <c r="AF451" s="992"/>
      <c r="AG451" s="992"/>
      <c r="AH451" s="992"/>
      <c r="AI451" s="992"/>
      <c r="AJ451" s="992"/>
      <c r="AK451" s="992"/>
      <c r="AL451" s="992"/>
      <c r="AM451" s="992"/>
      <c r="AN451" s="992"/>
      <c r="AP451" s="992"/>
      <c r="AQ451" s="992"/>
      <c r="AR451" s="992"/>
      <c r="AS451" s="992"/>
      <c r="AT451" s="992"/>
      <c r="AU451" s="992"/>
      <c r="AV451" s="992"/>
      <c r="AW451" s="992"/>
      <c r="AX451" s="992"/>
      <c r="AY451" s="992"/>
      <c r="AZ451" s="992"/>
      <c r="BA451" s="992"/>
    </row>
    <row r="452" spans="1:53" s="863" customFormat="1" ht="13">
      <c r="A452" s="799" t="s">
        <v>1389</v>
      </c>
      <c r="B452" s="1014" t="s">
        <v>1390</v>
      </c>
      <c r="C452" s="892" t="s">
        <v>1391</v>
      </c>
      <c r="D452" s="1032"/>
      <c r="E452" s="1032"/>
      <c r="F452" s="992">
        <v>0</v>
      </c>
      <c r="G452" s="992">
        <v>0</v>
      </c>
      <c r="H452" s="887">
        <v>0</v>
      </c>
      <c r="I452" s="680">
        <v>0</v>
      </c>
      <c r="J452" s="1029"/>
      <c r="K452" s="992">
        <v>0</v>
      </c>
      <c r="L452" s="992">
        <v>0</v>
      </c>
      <c r="M452" s="887">
        <v>0</v>
      </c>
      <c r="N452" s="680">
        <v>0</v>
      </c>
      <c r="O452" s="806"/>
      <c r="P452" s="1030"/>
      <c r="Q452" s="992">
        <v>0</v>
      </c>
      <c r="R452" s="992">
        <v>0</v>
      </c>
      <c r="S452" s="887">
        <v>0</v>
      </c>
      <c r="T452" s="680">
        <v>0</v>
      </c>
      <c r="U452" s="1030" t="s">
        <v>1232</v>
      </c>
      <c r="V452" s="992">
        <v>0</v>
      </c>
      <c r="W452" s="992">
        <v>0</v>
      </c>
      <c r="X452" s="887">
        <v>0</v>
      </c>
      <c r="Y452" s="679">
        <v>0</v>
      </c>
      <c r="AA452" s="1027">
        <v>0</v>
      </c>
      <c r="AC452" s="992">
        <v>0</v>
      </c>
      <c r="AD452" s="992">
        <v>0</v>
      </c>
      <c r="AE452" s="992">
        <v>0</v>
      </c>
      <c r="AF452" s="992">
        <v>0</v>
      </c>
      <c r="AG452" s="992">
        <v>0</v>
      </c>
      <c r="AH452" s="992">
        <v>0</v>
      </c>
      <c r="AI452" s="992">
        <v>0</v>
      </c>
      <c r="AJ452" s="992">
        <v>0</v>
      </c>
      <c r="AK452" s="992">
        <v>0</v>
      </c>
      <c r="AL452" s="992">
        <v>0</v>
      </c>
      <c r="AM452" s="992">
        <v>0</v>
      </c>
      <c r="AN452" s="992">
        <v>0</v>
      </c>
      <c r="AP452" s="992">
        <v>0</v>
      </c>
      <c r="AQ452" s="992">
        <v>0</v>
      </c>
      <c r="AR452" s="992">
        <v>0</v>
      </c>
      <c r="AS452" s="992">
        <v>0</v>
      </c>
      <c r="AT452" s="992">
        <v>0</v>
      </c>
      <c r="AU452" s="992">
        <v>0</v>
      </c>
      <c r="AV452" s="992">
        <v>0</v>
      </c>
      <c r="AW452" s="992">
        <v>0</v>
      </c>
      <c r="AX452" s="992">
        <v>0</v>
      </c>
      <c r="AY452" s="992">
        <v>0</v>
      </c>
      <c r="AZ452" s="992">
        <v>0</v>
      </c>
      <c r="BA452" s="992">
        <v>0</v>
      </c>
    </row>
    <row r="453" spans="1:53" s="863" customFormat="1" ht="0.75" customHeight="1" outlineLevel="2">
      <c r="A453" s="799"/>
      <c r="B453" s="1014"/>
      <c r="C453" s="892"/>
      <c r="D453" s="1032"/>
      <c r="E453" s="1032"/>
      <c r="F453" s="992"/>
      <c r="G453" s="992"/>
      <c r="H453" s="887"/>
      <c r="I453" s="680"/>
      <c r="J453" s="1029"/>
      <c r="K453" s="992"/>
      <c r="L453" s="992"/>
      <c r="M453" s="887"/>
      <c r="N453" s="680"/>
      <c r="O453" s="806"/>
      <c r="P453" s="1030"/>
      <c r="Q453" s="992"/>
      <c r="R453" s="992"/>
      <c r="S453" s="887"/>
      <c r="T453" s="680"/>
      <c r="U453" s="1030"/>
      <c r="V453" s="992"/>
      <c r="W453" s="992"/>
      <c r="X453" s="887"/>
      <c r="Y453" s="679"/>
      <c r="AA453" s="1027"/>
      <c r="AC453" s="992"/>
      <c r="AD453" s="992"/>
      <c r="AE453" s="992"/>
      <c r="AF453" s="992"/>
      <c r="AG453" s="992"/>
      <c r="AH453" s="992"/>
      <c r="AI453" s="992"/>
      <c r="AJ453" s="992"/>
      <c r="AK453" s="992"/>
      <c r="AL453" s="992"/>
      <c r="AM453" s="992"/>
      <c r="AN453" s="992"/>
      <c r="AP453" s="992"/>
      <c r="AQ453" s="992"/>
      <c r="AR453" s="992"/>
      <c r="AS453" s="992"/>
      <c r="AT453" s="992"/>
      <c r="AU453" s="992"/>
      <c r="AV453" s="992"/>
      <c r="AW453" s="992"/>
      <c r="AX453" s="992"/>
      <c r="AY453" s="992"/>
      <c r="AZ453" s="992"/>
      <c r="BA453" s="992"/>
    </row>
    <row r="454" spans="1:53" s="863" customFormat="1" ht="13">
      <c r="A454" s="799"/>
      <c r="B454" s="1014" t="s">
        <v>1392</v>
      </c>
      <c r="C454" s="892" t="s">
        <v>1393</v>
      </c>
      <c r="D454" s="1032"/>
      <c r="E454" s="1032"/>
      <c r="F454" s="992"/>
      <c r="G454" s="992"/>
      <c r="H454" s="887">
        <v>0</v>
      </c>
      <c r="I454" s="680">
        <v>0</v>
      </c>
      <c r="J454" s="1029"/>
      <c r="K454" s="992"/>
      <c r="L454" s="992"/>
      <c r="M454" s="887">
        <v>0</v>
      </c>
      <c r="N454" s="680">
        <v>0</v>
      </c>
      <c r="O454" s="806"/>
      <c r="P454" s="1030"/>
      <c r="Q454" s="992"/>
      <c r="R454" s="992"/>
      <c r="S454" s="887">
        <v>0</v>
      </c>
      <c r="T454" s="680">
        <v>0</v>
      </c>
      <c r="U454" s="1030" t="s">
        <v>1232</v>
      </c>
      <c r="V454" s="992"/>
      <c r="W454" s="992"/>
      <c r="X454" s="887">
        <v>0</v>
      </c>
      <c r="Y454" s="679">
        <v>0</v>
      </c>
      <c r="AA454" s="1027"/>
      <c r="AC454" s="992"/>
      <c r="AD454" s="992"/>
      <c r="AE454" s="992"/>
      <c r="AF454" s="992"/>
      <c r="AG454" s="992"/>
      <c r="AH454" s="992"/>
      <c r="AI454" s="992"/>
      <c r="AJ454" s="992"/>
      <c r="AK454" s="992"/>
      <c r="AL454" s="992"/>
      <c r="AM454" s="992"/>
      <c r="AN454" s="992"/>
      <c r="AP454" s="992"/>
      <c r="AQ454" s="992"/>
      <c r="AR454" s="992"/>
      <c r="AS454" s="992"/>
      <c r="AT454" s="992"/>
      <c r="AU454" s="992"/>
      <c r="AV454" s="992"/>
      <c r="AW454" s="992"/>
      <c r="AX454" s="992"/>
      <c r="AY454" s="992"/>
      <c r="AZ454" s="992"/>
      <c r="BA454" s="992"/>
    </row>
    <row r="455" spans="1:53" ht="0.75" customHeight="1" outlineLevel="2">
      <c r="B455" s="1014"/>
      <c r="C455" s="892"/>
      <c r="D455" s="1032"/>
      <c r="E455" s="1032"/>
      <c r="F455" s="992"/>
      <c r="G455" s="992"/>
      <c r="H455" s="887"/>
      <c r="I455" s="680"/>
      <c r="J455" s="1029"/>
      <c r="K455" s="992"/>
      <c r="L455" s="992"/>
      <c r="M455" s="887"/>
      <c r="N455" s="680"/>
      <c r="O455" s="806"/>
      <c r="P455" s="1030"/>
      <c r="Q455" s="992"/>
      <c r="R455" s="992"/>
      <c r="S455" s="887"/>
      <c r="T455" s="680"/>
      <c r="U455" s="1030"/>
      <c r="V455" s="992"/>
      <c r="W455" s="992"/>
      <c r="X455" s="887"/>
      <c r="Y455" s="679"/>
      <c r="Z455" s="799"/>
      <c r="AA455" s="1027"/>
      <c r="AB455" s="863"/>
      <c r="AC455" s="992"/>
      <c r="AD455" s="992"/>
      <c r="AE455" s="992"/>
      <c r="AF455" s="992"/>
      <c r="AG455" s="992"/>
      <c r="AH455" s="992"/>
      <c r="AI455" s="992"/>
      <c r="AJ455" s="992"/>
      <c r="AK455" s="992"/>
      <c r="AL455" s="992"/>
      <c r="AM455" s="992"/>
      <c r="AN455" s="992"/>
      <c r="AO455" s="863"/>
      <c r="AP455" s="992"/>
      <c r="AQ455" s="992"/>
      <c r="AR455" s="992"/>
      <c r="AS455" s="992"/>
      <c r="AT455" s="992"/>
      <c r="AU455" s="992"/>
      <c r="AV455" s="992"/>
      <c r="AW455" s="992"/>
      <c r="AX455" s="992"/>
      <c r="AY455" s="992"/>
      <c r="AZ455" s="992"/>
      <c r="BA455" s="992"/>
    </row>
    <row r="456" spans="1:53" outlineLevel="2">
      <c r="A456" s="799" t="s">
        <v>1394</v>
      </c>
      <c r="B456" s="800" t="s">
        <v>1395</v>
      </c>
      <c r="C456" s="801" t="s">
        <v>1396</v>
      </c>
      <c r="D456" s="802"/>
      <c r="E456" s="803"/>
      <c r="F456" s="686">
        <v>0</v>
      </c>
      <c r="G456" s="686">
        <v>0</v>
      </c>
      <c r="H456" s="818">
        <v>0</v>
      </c>
      <c r="I456" s="804">
        <v>0</v>
      </c>
      <c r="K456" s="686">
        <v>0</v>
      </c>
      <c r="L456" s="686">
        <v>-0.16</v>
      </c>
      <c r="M456" s="818">
        <v>0.16</v>
      </c>
      <c r="N456" s="804" t="s">
        <v>3376</v>
      </c>
      <c r="Q456" s="686">
        <v>0</v>
      </c>
      <c r="R456" s="686">
        <v>0</v>
      </c>
      <c r="S456" s="818">
        <v>0</v>
      </c>
      <c r="T456" s="804">
        <v>0</v>
      </c>
      <c r="V456" s="686">
        <v>0</v>
      </c>
      <c r="W456" s="686">
        <v>120381.8</v>
      </c>
      <c r="X456" s="818">
        <v>-120381.8</v>
      </c>
      <c r="Y456" s="804" t="s">
        <v>3376</v>
      </c>
      <c r="AA456" s="687">
        <v>30095.49</v>
      </c>
      <c r="AB456" s="686"/>
      <c r="AC456" s="686">
        <v>-0.16</v>
      </c>
      <c r="AD456" s="686">
        <v>0</v>
      </c>
      <c r="AE456" s="686">
        <v>0</v>
      </c>
      <c r="AF456" s="686">
        <v>0</v>
      </c>
      <c r="AG456" s="686">
        <v>0</v>
      </c>
      <c r="AH456" s="686">
        <v>0</v>
      </c>
      <c r="AI456" s="686">
        <v>0</v>
      </c>
      <c r="AJ456" s="686">
        <v>0</v>
      </c>
      <c r="AK456" s="686">
        <v>0</v>
      </c>
      <c r="AL456" s="686">
        <v>0</v>
      </c>
      <c r="AM456" s="686">
        <v>0</v>
      </c>
      <c r="AN456" s="686">
        <v>0</v>
      </c>
      <c r="AO456" s="686"/>
      <c r="AP456" s="686">
        <v>0</v>
      </c>
      <c r="AQ456" s="686">
        <v>0</v>
      </c>
      <c r="AR456" s="686">
        <v>0</v>
      </c>
      <c r="AS456" s="686">
        <v>0</v>
      </c>
      <c r="AT456" s="686">
        <v>0</v>
      </c>
      <c r="AU456" s="686">
        <v>0</v>
      </c>
      <c r="AV456" s="686">
        <v>0</v>
      </c>
      <c r="AW456" s="686">
        <v>0</v>
      </c>
      <c r="AX456" s="686">
        <v>0</v>
      </c>
      <c r="AY456" s="686">
        <v>0</v>
      </c>
      <c r="AZ456" s="686">
        <v>0</v>
      </c>
      <c r="BA456" s="686">
        <v>0</v>
      </c>
    </row>
    <row r="457" spans="1:53" outlineLevel="2">
      <c r="A457" s="799" t="s">
        <v>1397</v>
      </c>
      <c r="B457" s="800" t="s">
        <v>1398</v>
      </c>
      <c r="C457" s="801" t="s">
        <v>1399</v>
      </c>
      <c r="D457" s="802"/>
      <c r="E457" s="803"/>
      <c r="F457" s="686">
        <v>-14</v>
      </c>
      <c r="G457" s="686">
        <v>17365.84</v>
      </c>
      <c r="H457" s="818">
        <v>-17379.84</v>
      </c>
      <c r="I457" s="804">
        <v>-1.0008061804093553</v>
      </c>
      <c r="K457" s="686">
        <v>87159.87</v>
      </c>
      <c r="L457" s="686">
        <v>301730.28000000003</v>
      </c>
      <c r="M457" s="818">
        <v>-214570.41000000003</v>
      </c>
      <c r="N457" s="804">
        <v>-0.7111331683382921</v>
      </c>
      <c r="Q457" s="686">
        <v>405.7</v>
      </c>
      <c r="R457" s="686">
        <v>57831.24</v>
      </c>
      <c r="S457" s="818">
        <v>-57425.54</v>
      </c>
      <c r="T457" s="804">
        <v>-0.99298476048585504</v>
      </c>
      <c r="V457" s="686">
        <v>157169.28</v>
      </c>
      <c r="W457" s="686">
        <v>3039272.13</v>
      </c>
      <c r="X457" s="818">
        <v>-2882102.85</v>
      </c>
      <c r="Y457" s="804">
        <v>-0.94828719730338862</v>
      </c>
      <c r="AA457" s="687">
        <v>882167.12</v>
      </c>
      <c r="AB457" s="686"/>
      <c r="AC457" s="686">
        <v>671119.3</v>
      </c>
      <c r="AD457" s="686">
        <v>-1624904.5899999999</v>
      </c>
      <c r="AE457" s="686">
        <v>1161924.6599999999</v>
      </c>
      <c r="AF457" s="686">
        <v>18149.21</v>
      </c>
      <c r="AG457" s="686">
        <v>17610.46</v>
      </c>
      <c r="AH457" s="686">
        <v>22816.61</v>
      </c>
      <c r="AI457" s="686">
        <v>17648.79</v>
      </c>
      <c r="AJ457" s="686">
        <v>17365.84</v>
      </c>
      <c r="AK457" s="686">
        <v>17319.010000000002</v>
      </c>
      <c r="AL457" s="686">
        <v>17364.349999999999</v>
      </c>
      <c r="AM457" s="686">
        <v>17323.96</v>
      </c>
      <c r="AN457" s="686">
        <v>18002.09</v>
      </c>
      <c r="AO457" s="686"/>
      <c r="AP457" s="686">
        <v>17055.260000000002</v>
      </c>
      <c r="AQ457" s="686">
        <v>17289.22</v>
      </c>
      <c r="AR457" s="686">
        <v>17501.510000000002</v>
      </c>
      <c r="AS457" s="686">
        <v>17473.63</v>
      </c>
      <c r="AT457" s="686">
        <v>17434.55</v>
      </c>
      <c r="AU457" s="686">
        <v>442.7</v>
      </c>
      <c r="AV457" s="686">
        <v>-23</v>
      </c>
      <c r="AW457" s="686">
        <v>-14</v>
      </c>
      <c r="AX457" s="686">
        <v>0</v>
      </c>
      <c r="AY457" s="686">
        <v>0</v>
      </c>
      <c r="AZ457" s="686">
        <v>0</v>
      </c>
      <c r="BA457" s="686">
        <v>0</v>
      </c>
    </row>
    <row r="458" spans="1:53" outlineLevel="2">
      <c r="A458" s="799" t="s">
        <v>3801</v>
      </c>
      <c r="B458" s="800" t="s">
        <v>3802</v>
      </c>
      <c r="C458" s="801" t="s">
        <v>3803</v>
      </c>
      <c r="D458" s="802"/>
      <c r="E458" s="803"/>
      <c r="F458" s="686">
        <v>110668.07</v>
      </c>
      <c r="G458" s="686">
        <v>0</v>
      </c>
      <c r="H458" s="818">
        <v>110668.07</v>
      </c>
      <c r="I458" s="804" t="s">
        <v>3376</v>
      </c>
      <c r="K458" s="686">
        <v>671838.56</v>
      </c>
      <c r="L458" s="686">
        <v>0</v>
      </c>
      <c r="M458" s="818">
        <v>671838.56</v>
      </c>
      <c r="N458" s="804" t="s">
        <v>3376</v>
      </c>
      <c r="Q458" s="686">
        <v>671838.56</v>
      </c>
      <c r="R458" s="686">
        <v>0</v>
      </c>
      <c r="S458" s="818">
        <v>671838.56</v>
      </c>
      <c r="T458" s="804" t="s">
        <v>3376</v>
      </c>
      <c r="V458" s="686">
        <v>671838.56</v>
      </c>
      <c r="W458" s="686">
        <v>0</v>
      </c>
      <c r="X458" s="818">
        <v>671838.56</v>
      </c>
      <c r="Y458" s="804" t="s">
        <v>3376</v>
      </c>
      <c r="AA458" s="687">
        <v>0</v>
      </c>
      <c r="AB458" s="686"/>
      <c r="AC458" s="686">
        <v>0</v>
      </c>
      <c r="AD458" s="686">
        <v>0</v>
      </c>
      <c r="AE458" s="686">
        <v>0</v>
      </c>
      <c r="AF458" s="686">
        <v>0</v>
      </c>
      <c r="AG458" s="686">
        <v>0</v>
      </c>
      <c r="AH458" s="686">
        <v>0</v>
      </c>
      <c r="AI458" s="686">
        <v>0</v>
      </c>
      <c r="AJ458" s="686">
        <v>0</v>
      </c>
      <c r="AK458" s="686">
        <v>0</v>
      </c>
      <c r="AL458" s="686">
        <v>0</v>
      </c>
      <c r="AM458" s="686">
        <v>0</v>
      </c>
      <c r="AN458" s="686">
        <v>0</v>
      </c>
      <c r="AO458" s="686"/>
      <c r="AP458" s="686">
        <v>0</v>
      </c>
      <c r="AQ458" s="686">
        <v>0</v>
      </c>
      <c r="AR458" s="686">
        <v>0</v>
      </c>
      <c r="AS458" s="686">
        <v>0</v>
      </c>
      <c r="AT458" s="686">
        <v>0</v>
      </c>
      <c r="AU458" s="686">
        <v>0</v>
      </c>
      <c r="AV458" s="686">
        <v>561170.49</v>
      </c>
      <c r="AW458" s="686">
        <v>110668.07</v>
      </c>
      <c r="AX458" s="686">
        <v>0</v>
      </c>
      <c r="AY458" s="686">
        <v>0</v>
      </c>
      <c r="AZ458" s="686">
        <v>0</v>
      </c>
      <c r="BA458" s="686">
        <v>0</v>
      </c>
    </row>
    <row r="459" spans="1:53" outlineLevel="2">
      <c r="A459" s="799" t="s">
        <v>3830</v>
      </c>
      <c r="B459" s="800" t="s">
        <v>3831</v>
      </c>
      <c r="C459" s="801" t="s">
        <v>3832</v>
      </c>
      <c r="D459" s="802"/>
      <c r="E459" s="803"/>
      <c r="F459" s="686">
        <v>305974.89</v>
      </c>
      <c r="G459" s="686">
        <v>0</v>
      </c>
      <c r="H459" s="818">
        <v>305974.89</v>
      </c>
      <c r="I459" s="804" t="s">
        <v>3376</v>
      </c>
      <c r="K459" s="686">
        <v>305974.89</v>
      </c>
      <c r="L459" s="686">
        <v>0</v>
      </c>
      <c r="M459" s="818">
        <v>305974.89</v>
      </c>
      <c r="N459" s="804" t="s">
        <v>3376</v>
      </c>
      <c r="Q459" s="686">
        <v>305974.89</v>
      </c>
      <c r="R459" s="686">
        <v>0</v>
      </c>
      <c r="S459" s="818">
        <v>305974.89</v>
      </c>
      <c r="T459" s="804" t="s">
        <v>3376</v>
      </c>
      <c r="V459" s="686">
        <v>305974.89</v>
      </c>
      <c r="W459" s="686">
        <v>0</v>
      </c>
      <c r="X459" s="818">
        <v>305974.89</v>
      </c>
      <c r="Y459" s="804" t="s">
        <v>3376</v>
      </c>
      <c r="AA459" s="687">
        <v>0</v>
      </c>
      <c r="AB459" s="686"/>
      <c r="AC459" s="686">
        <v>0</v>
      </c>
      <c r="AD459" s="686">
        <v>0</v>
      </c>
      <c r="AE459" s="686">
        <v>0</v>
      </c>
      <c r="AF459" s="686">
        <v>0</v>
      </c>
      <c r="AG459" s="686">
        <v>0</v>
      </c>
      <c r="AH459" s="686">
        <v>0</v>
      </c>
      <c r="AI459" s="686">
        <v>0</v>
      </c>
      <c r="AJ459" s="686">
        <v>0</v>
      </c>
      <c r="AK459" s="686">
        <v>0</v>
      </c>
      <c r="AL459" s="686">
        <v>0</v>
      </c>
      <c r="AM459" s="686">
        <v>0</v>
      </c>
      <c r="AN459" s="686">
        <v>0</v>
      </c>
      <c r="AO459" s="686"/>
      <c r="AP459" s="686">
        <v>0</v>
      </c>
      <c r="AQ459" s="686">
        <v>0</v>
      </c>
      <c r="AR459" s="686">
        <v>0</v>
      </c>
      <c r="AS459" s="686">
        <v>0</v>
      </c>
      <c r="AT459" s="686">
        <v>0</v>
      </c>
      <c r="AU459" s="686">
        <v>0</v>
      </c>
      <c r="AV459" s="686">
        <v>0</v>
      </c>
      <c r="AW459" s="686">
        <v>305974.89</v>
      </c>
      <c r="AX459" s="686">
        <v>0</v>
      </c>
      <c r="AY459" s="686">
        <v>0</v>
      </c>
      <c r="AZ459" s="686">
        <v>0</v>
      </c>
      <c r="BA459" s="686">
        <v>0</v>
      </c>
    </row>
    <row r="460" spans="1:53" s="863" customFormat="1" ht="13">
      <c r="A460" s="799" t="s">
        <v>1400</v>
      </c>
      <c r="B460" s="1014" t="s">
        <v>1401</v>
      </c>
      <c r="C460" s="892" t="s">
        <v>1402</v>
      </c>
      <c r="D460" s="1032"/>
      <c r="E460" s="1032"/>
      <c r="F460" s="992">
        <v>416628.96</v>
      </c>
      <c r="G460" s="992">
        <v>17365.84</v>
      </c>
      <c r="H460" s="887">
        <v>399263.12</v>
      </c>
      <c r="I460" s="680" t="s">
        <v>3376</v>
      </c>
      <c r="J460" s="1029"/>
      <c r="K460" s="992">
        <v>1064973.32</v>
      </c>
      <c r="L460" s="992">
        <v>301730.12000000005</v>
      </c>
      <c r="M460" s="887">
        <v>763243.2</v>
      </c>
      <c r="N460" s="680">
        <v>2.5295558825880553</v>
      </c>
      <c r="O460" s="806"/>
      <c r="P460" s="1030"/>
      <c r="Q460" s="992">
        <v>978219.15</v>
      </c>
      <c r="R460" s="992">
        <v>57831.24</v>
      </c>
      <c r="S460" s="887">
        <v>920387.91</v>
      </c>
      <c r="T460" s="680" t="s">
        <v>3376</v>
      </c>
      <c r="U460" s="1030"/>
      <c r="V460" s="992">
        <v>1134982.73</v>
      </c>
      <c r="W460" s="992">
        <v>3159653.9299999997</v>
      </c>
      <c r="X460" s="887">
        <v>-2024671.1999999997</v>
      </c>
      <c r="Y460" s="679">
        <v>-0.64078891070200206</v>
      </c>
      <c r="AA460" s="1027">
        <v>912262.61</v>
      </c>
      <c r="AC460" s="992">
        <v>671119.14</v>
      </c>
      <c r="AD460" s="992">
        <v>-1624904.5899999999</v>
      </c>
      <c r="AE460" s="992">
        <v>1161924.6599999999</v>
      </c>
      <c r="AF460" s="992">
        <v>18149.21</v>
      </c>
      <c r="AG460" s="992">
        <v>17610.46</v>
      </c>
      <c r="AH460" s="992">
        <v>22816.61</v>
      </c>
      <c r="AI460" s="992">
        <v>17648.79</v>
      </c>
      <c r="AJ460" s="992">
        <v>17365.84</v>
      </c>
      <c r="AK460" s="992">
        <v>17319.010000000002</v>
      </c>
      <c r="AL460" s="992">
        <v>17364.349999999999</v>
      </c>
      <c r="AM460" s="992">
        <v>17323.96</v>
      </c>
      <c r="AN460" s="992">
        <v>18002.09</v>
      </c>
      <c r="AP460" s="992">
        <v>17055.260000000002</v>
      </c>
      <c r="AQ460" s="992">
        <v>17289.22</v>
      </c>
      <c r="AR460" s="992">
        <v>17501.510000000002</v>
      </c>
      <c r="AS460" s="992">
        <v>17473.63</v>
      </c>
      <c r="AT460" s="992">
        <v>17434.55</v>
      </c>
      <c r="AU460" s="992">
        <v>442.7</v>
      </c>
      <c r="AV460" s="992">
        <v>561147.49</v>
      </c>
      <c r="AW460" s="992">
        <v>416628.96</v>
      </c>
      <c r="AX460" s="992">
        <v>0</v>
      </c>
      <c r="AY460" s="992">
        <v>0</v>
      </c>
      <c r="AZ460" s="992">
        <v>0</v>
      </c>
      <c r="BA460" s="992">
        <v>0</v>
      </c>
    </row>
    <row r="461" spans="1:53" ht="0.75" customHeight="1" outlineLevel="2">
      <c r="B461" s="1014"/>
      <c r="C461" s="892"/>
      <c r="D461" s="1032"/>
      <c r="E461" s="1032"/>
      <c r="F461" s="992"/>
      <c r="G461" s="992"/>
      <c r="H461" s="887"/>
      <c r="I461" s="680"/>
      <c r="J461" s="1029"/>
      <c r="K461" s="992"/>
      <c r="L461" s="992"/>
      <c r="M461" s="887"/>
      <c r="N461" s="680"/>
      <c r="O461" s="806"/>
      <c r="P461" s="1030"/>
      <c r="Q461" s="992"/>
      <c r="R461" s="992"/>
      <c r="S461" s="887"/>
      <c r="T461" s="680"/>
      <c r="U461" s="1030"/>
      <c r="V461" s="992"/>
      <c r="W461" s="992"/>
      <c r="X461" s="887"/>
      <c r="Y461" s="679"/>
      <c r="Z461" s="799"/>
      <c r="AA461" s="1027"/>
      <c r="AB461" s="863"/>
      <c r="AC461" s="992"/>
      <c r="AD461" s="992"/>
      <c r="AE461" s="992"/>
      <c r="AF461" s="992"/>
      <c r="AG461" s="992"/>
      <c r="AH461" s="992"/>
      <c r="AI461" s="992"/>
      <c r="AJ461" s="992"/>
      <c r="AK461" s="992"/>
      <c r="AL461" s="992"/>
      <c r="AM461" s="992"/>
      <c r="AN461" s="992"/>
      <c r="AO461" s="863"/>
      <c r="AP461" s="992"/>
      <c r="AQ461" s="992"/>
      <c r="AR461" s="992"/>
      <c r="AS461" s="992"/>
      <c r="AT461" s="992"/>
      <c r="AU461" s="992"/>
      <c r="AV461" s="992"/>
      <c r="AW461" s="992"/>
      <c r="AX461" s="992"/>
      <c r="AY461" s="992"/>
      <c r="AZ461" s="992"/>
      <c r="BA461" s="992"/>
    </row>
    <row r="462" spans="1:53" outlineLevel="2">
      <c r="A462" s="799" t="s">
        <v>3308</v>
      </c>
      <c r="B462" s="800" t="s">
        <v>3309</v>
      </c>
      <c r="C462" s="801" t="s">
        <v>3310</v>
      </c>
      <c r="D462" s="802"/>
      <c r="E462" s="803"/>
      <c r="F462" s="686">
        <v>40681.200000000004</v>
      </c>
      <c r="G462" s="686">
        <v>-185601</v>
      </c>
      <c r="H462" s="818">
        <v>226282.2</v>
      </c>
      <c r="I462" s="804">
        <v>1.2191863190392294</v>
      </c>
      <c r="K462" s="686">
        <v>325449.60000000003</v>
      </c>
      <c r="L462" s="686">
        <v>3234041.09</v>
      </c>
      <c r="M462" s="818">
        <v>-2908591.4899999998</v>
      </c>
      <c r="N462" s="804">
        <v>-0.89936751236515666</v>
      </c>
      <c r="Q462" s="686">
        <v>122043.6</v>
      </c>
      <c r="R462" s="686">
        <v>-972061.79</v>
      </c>
      <c r="S462" s="818">
        <v>1094105.3900000001</v>
      </c>
      <c r="T462" s="804">
        <v>1.1255512779696855</v>
      </c>
      <c r="V462" s="686">
        <v>-2786547.39</v>
      </c>
      <c r="W462" s="686">
        <v>3234041.09</v>
      </c>
      <c r="X462" s="818">
        <v>-6020588.4800000004</v>
      </c>
      <c r="Y462" s="804">
        <v>-1.8616301748967576</v>
      </c>
      <c r="AA462" s="687">
        <v>0</v>
      </c>
      <c r="AB462" s="686"/>
      <c r="AC462" s="686">
        <v>0</v>
      </c>
      <c r="AD462" s="686">
        <v>4700000</v>
      </c>
      <c r="AE462" s="686">
        <v>-570517</v>
      </c>
      <c r="AF462" s="686">
        <v>32001.06</v>
      </c>
      <c r="AG462" s="686">
        <v>44618.82</v>
      </c>
      <c r="AH462" s="686">
        <v>32758.21</v>
      </c>
      <c r="AI462" s="686">
        <v>-819219</v>
      </c>
      <c r="AJ462" s="686">
        <v>-185601</v>
      </c>
      <c r="AK462" s="686">
        <v>-506735</v>
      </c>
      <c r="AL462" s="686">
        <v>-1927094.81</v>
      </c>
      <c r="AM462" s="686">
        <v>-339083.59</v>
      </c>
      <c r="AN462" s="686">
        <v>-339083.59</v>
      </c>
      <c r="AO462" s="686"/>
      <c r="AP462" s="686">
        <v>40681.200000000004</v>
      </c>
      <c r="AQ462" s="686">
        <v>40681.200000000004</v>
      </c>
      <c r="AR462" s="686">
        <v>40681.200000000004</v>
      </c>
      <c r="AS462" s="686">
        <v>40681.200000000004</v>
      </c>
      <c r="AT462" s="686">
        <v>40681.200000000004</v>
      </c>
      <c r="AU462" s="686">
        <v>40681.200000000004</v>
      </c>
      <c r="AV462" s="686">
        <v>40681.200000000004</v>
      </c>
      <c r="AW462" s="686">
        <v>40681.200000000004</v>
      </c>
      <c r="AX462" s="686">
        <v>0</v>
      </c>
      <c r="AY462" s="686">
        <v>0</v>
      </c>
      <c r="AZ462" s="686">
        <v>0</v>
      </c>
      <c r="BA462" s="686">
        <v>0</v>
      </c>
    </row>
    <row r="463" spans="1:53" outlineLevel="2">
      <c r="A463" s="799" t="s">
        <v>3322</v>
      </c>
      <c r="B463" s="800" t="s">
        <v>3323</v>
      </c>
      <c r="C463" s="801" t="s">
        <v>3324</v>
      </c>
      <c r="D463" s="802"/>
      <c r="E463" s="803"/>
      <c r="F463" s="686">
        <v>-675813.44000000006</v>
      </c>
      <c r="G463" s="686">
        <v>-949842.9</v>
      </c>
      <c r="H463" s="818">
        <v>274029.45999999996</v>
      </c>
      <c r="I463" s="804">
        <v>0.28849977190964943</v>
      </c>
      <c r="K463" s="686">
        <v>-2029808.09</v>
      </c>
      <c r="L463" s="686">
        <v>-1951195.74</v>
      </c>
      <c r="M463" s="818">
        <v>-78612.350000000093</v>
      </c>
      <c r="N463" s="804">
        <v>-4.0289320229860738E-2</v>
      </c>
      <c r="Q463" s="686">
        <v>-1188221.8</v>
      </c>
      <c r="R463" s="686">
        <v>-2529857.17</v>
      </c>
      <c r="S463" s="818">
        <v>1341635.3699999999</v>
      </c>
      <c r="T463" s="804">
        <v>0.53032059908741802</v>
      </c>
      <c r="V463" s="686">
        <v>-2832738.62</v>
      </c>
      <c r="W463" s="686">
        <v>-1951195.74</v>
      </c>
      <c r="X463" s="818">
        <v>-881542.88000000012</v>
      </c>
      <c r="Y463" s="804">
        <v>-0.45179623034642341</v>
      </c>
      <c r="AA463" s="687">
        <v>0</v>
      </c>
      <c r="AB463" s="686"/>
      <c r="AC463" s="686">
        <v>0</v>
      </c>
      <c r="AD463" s="686">
        <v>0</v>
      </c>
      <c r="AE463" s="686">
        <v>1791481.31</v>
      </c>
      <c r="AF463" s="686">
        <v>-642385.5</v>
      </c>
      <c r="AG463" s="686">
        <v>-570434.38</v>
      </c>
      <c r="AH463" s="686">
        <v>-837799.20000000007</v>
      </c>
      <c r="AI463" s="686">
        <v>-742215.07000000007</v>
      </c>
      <c r="AJ463" s="686">
        <v>-949842.9</v>
      </c>
      <c r="AK463" s="686">
        <v>-425892.78</v>
      </c>
      <c r="AL463" s="686">
        <v>-1034394.28</v>
      </c>
      <c r="AM463" s="686">
        <v>1166253.17</v>
      </c>
      <c r="AN463" s="686">
        <v>-508896.64</v>
      </c>
      <c r="AO463" s="686"/>
      <c r="AP463" s="686">
        <v>-226820.62</v>
      </c>
      <c r="AQ463" s="686">
        <v>-722958.79</v>
      </c>
      <c r="AR463" s="686">
        <v>-365583.91000000003</v>
      </c>
      <c r="AS463" s="686">
        <v>-422040.39</v>
      </c>
      <c r="AT463" s="686">
        <v>895817.42</v>
      </c>
      <c r="AU463" s="686">
        <v>-37332.67</v>
      </c>
      <c r="AV463" s="686">
        <v>-475075.69</v>
      </c>
      <c r="AW463" s="686">
        <v>-675813.44000000006</v>
      </c>
      <c r="AX463" s="686">
        <v>0</v>
      </c>
      <c r="AY463" s="686">
        <v>0</v>
      </c>
      <c r="AZ463" s="686">
        <v>0</v>
      </c>
      <c r="BA463" s="686">
        <v>0</v>
      </c>
    </row>
    <row r="464" spans="1:53" s="863" customFormat="1" ht="13">
      <c r="A464" s="799" t="s">
        <v>1403</v>
      </c>
      <c r="B464" s="1014" t="s">
        <v>1404</v>
      </c>
      <c r="C464" s="892" t="s">
        <v>1405</v>
      </c>
      <c r="D464" s="1032"/>
      <c r="E464" s="1032"/>
      <c r="F464" s="992">
        <v>-635132.24000000011</v>
      </c>
      <c r="G464" s="992">
        <v>-1135443.8999999999</v>
      </c>
      <c r="H464" s="887">
        <v>500311.6599999998</v>
      </c>
      <c r="I464" s="680">
        <v>0.44063089334488464</v>
      </c>
      <c r="J464" s="1029"/>
      <c r="K464" s="992">
        <v>-1704358.49</v>
      </c>
      <c r="L464" s="992">
        <v>1282845.3499999999</v>
      </c>
      <c r="M464" s="887">
        <v>-2987203.84</v>
      </c>
      <c r="N464" s="680">
        <v>-2.3285767376402777</v>
      </c>
      <c r="O464" s="806"/>
      <c r="P464" s="1030"/>
      <c r="Q464" s="992">
        <v>-1066178.2</v>
      </c>
      <c r="R464" s="992">
        <v>-3501918.96</v>
      </c>
      <c r="S464" s="887">
        <v>2435740.7599999998</v>
      </c>
      <c r="T464" s="680">
        <v>0.69554458221957249</v>
      </c>
      <c r="U464" s="1030"/>
      <c r="V464" s="992">
        <v>-5619286.0100000007</v>
      </c>
      <c r="W464" s="992">
        <v>1282845.3499999999</v>
      </c>
      <c r="X464" s="887">
        <v>-6902131.3600000003</v>
      </c>
      <c r="Y464" s="679">
        <v>-5.3803300296485475</v>
      </c>
      <c r="AA464" s="1027">
        <v>0</v>
      </c>
      <c r="AC464" s="992">
        <v>0</v>
      </c>
      <c r="AD464" s="992">
        <v>4700000</v>
      </c>
      <c r="AE464" s="992">
        <v>1220964.31</v>
      </c>
      <c r="AF464" s="992">
        <v>-610384.43999999994</v>
      </c>
      <c r="AG464" s="992">
        <v>-525815.56000000006</v>
      </c>
      <c r="AH464" s="992">
        <v>-805040.99000000011</v>
      </c>
      <c r="AI464" s="992">
        <v>-1561434.07</v>
      </c>
      <c r="AJ464" s="992">
        <v>-1135443.8999999999</v>
      </c>
      <c r="AK464" s="992">
        <v>-932627.78</v>
      </c>
      <c r="AL464" s="992">
        <v>-2961489.09</v>
      </c>
      <c r="AM464" s="992">
        <v>827169.57999999984</v>
      </c>
      <c r="AN464" s="992">
        <v>-847980.23</v>
      </c>
      <c r="AP464" s="992">
        <v>-186139.41999999998</v>
      </c>
      <c r="AQ464" s="992">
        <v>-682277.59000000008</v>
      </c>
      <c r="AR464" s="992">
        <v>-324902.71000000002</v>
      </c>
      <c r="AS464" s="992">
        <v>-381359.19</v>
      </c>
      <c r="AT464" s="992">
        <v>936498.62</v>
      </c>
      <c r="AU464" s="992">
        <v>3348.5300000000061</v>
      </c>
      <c r="AV464" s="992">
        <v>-434394.49</v>
      </c>
      <c r="AW464" s="992">
        <v>-635132.24000000011</v>
      </c>
      <c r="AX464" s="992">
        <v>0</v>
      </c>
      <c r="AY464" s="992">
        <v>0</v>
      </c>
      <c r="AZ464" s="992">
        <v>0</v>
      </c>
      <c r="BA464" s="992">
        <v>0</v>
      </c>
    </row>
    <row r="465" spans="1:53" ht="0.75" customHeight="1" outlineLevel="2">
      <c r="B465" s="1014"/>
      <c r="C465" s="892"/>
      <c r="D465" s="1032"/>
      <c r="E465" s="1032"/>
      <c r="F465" s="992"/>
      <c r="G465" s="992"/>
      <c r="H465" s="887"/>
      <c r="I465" s="680"/>
      <c r="J465" s="1029"/>
      <c r="K465" s="992"/>
      <c r="L465" s="992"/>
      <c r="M465" s="887"/>
      <c r="N465" s="680"/>
      <c r="O465" s="806"/>
      <c r="P465" s="1030"/>
      <c r="Q465" s="992"/>
      <c r="R465" s="992"/>
      <c r="S465" s="887"/>
      <c r="T465" s="680"/>
      <c r="U465" s="1030"/>
      <c r="V465" s="992"/>
      <c r="W465" s="992"/>
      <c r="X465" s="887"/>
      <c r="Y465" s="679"/>
      <c r="Z465" s="799"/>
      <c r="AA465" s="1027"/>
      <c r="AB465" s="863"/>
      <c r="AC465" s="992"/>
      <c r="AD465" s="992"/>
      <c r="AE465" s="992"/>
      <c r="AF465" s="992"/>
      <c r="AG465" s="992"/>
      <c r="AH465" s="992"/>
      <c r="AI465" s="992"/>
      <c r="AJ465" s="992"/>
      <c r="AK465" s="992"/>
      <c r="AL465" s="992"/>
      <c r="AM465" s="992"/>
      <c r="AN465" s="992"/>
      <c r="AO465" s="863"/>
      <c r="AP465" s="992"/>
      <c r="AQ465" s="992"/>
      <c r="AR465" s="992"/>
      <c r="AS465" s="992"/>
      <c r="AT465" s="992"/>
      <c r="AU465" s="992"/>
      <c r="AV465" s="992"/>
      <c r="AW465" s="992"/>
      <c r="AX465" s="992"/>
      <c r="AY465" s="992"/>
      <c r="AZ465" s="992"/>
      <c r="BA465" s="992"/>
    </row>
    <row r="466" spans="1:53" outlineLevel="2">
      <c r="A466" s="799" t="s">
        <v>1406</v>
      </c>
      <c r="B466" s="800" t="s">
        <v>1407</v>
      </c>
      <c r="C466" s="801" t="s">
        <v>1408</v>
      </c>
      <c r="D466" s="802"/>
      <c r="E466" s="803"/>
      <c r="F466" s="686">
        <v>278995.67</v>
      </c>
      <c r="G466" s="686">
        <v>186927.17</v>
      </c>
      <c r="H466" s="818">
        <v>92068.499999999971</v>
      </c>
      <c r="I466" s="804">
        <v>0.49253674572829603</v>
      </c>
      <c r="K466" s="686">
        <v>2467215.48</v>
      </c>
      <c r="L466" s="686">
        <v>2383635.2059999998</v>
      </c>
      <c r="M466" s="818">
        <v>83580.274000000209</v>
      </c>
      <c r="N466" s="804">
        <v>3.5064205206239187E-2</v>
      </c>
      <c r="Q466" s="686">
        <v>904010.73</v>
      </c>
      <c r="R466" s="686">
        <v>1001985.296</v>
      </c>
      <c r="S466" s="818">
        <v>-97974.565999999992</v>
      </c>
      <c r="T466" s="804">
        <v>-9.7780442877876322E-2</v>
      </c>
      <c r="V466" s="686">
        <v>3598136.7439999999</v>
      </c>
      <c r="W466" s="686">
        <v>3352257.3059999999</v>
      </c>
      <c r="X466" s="818">
        <v>245879.43800000008</v>
      </c>
      <c r="Y466" s="804">
        <v>7.3347424005882705E-2</v>
      </c>
      <c r="AA466" s="687">
        <v>275378.44</v>
      </c>
      <c r="AB466" s="686"/>
      <c r="AC466" s="686">
        <v>269289.07</v>
      </c>
      <c r="AD466" s="686">
        <v>248481.48</v>
      </c>
      <c r="AE466" s="686">
        <v>238567.05000000002</v>
      </c>
      <c r="AF466" s="686">
        <v>309235.20000000001</v>
      </c>
      <c r="AG466" s="686">
        <v>316077.11</v>
      </c>
      <c r="AH466" s="686">
        <v>443905.84600000002</v>
      </c>
      <c r="AI466" s="686">
        <v>371152.28</v>
      </c>
      <c r="AJ466" s="686">
        <v>186927.17</v>
      </c>
      <c r="AK466" s="686">
        <v>282303.02399999998</v>
      </c>
      <c r="AL466" s="686">
        <v>354488.94</v>
      </c>
      <c r="AM466" s="686">
        <v>246463.82</v>
      </c>
      <c r="AN466" s="686">
        <v>247665.48</v>
      </c>
      <c r="AO466" s="686"/>
      <c r="AP466" s="686">
        <v>316298.69</v>
      </c>
      <c r="AQ466" s="686">
        <v>266251.96000000002</v>
      </c>
      <c r="AR466" s="686">
        <v>313650.17</v>
      </c>
      <c r="AS466" s="686">
        <v>298605.56</v>
      </c>
      <c r="AT466" s="686">
        <v>368398.37</v>
      </c>
      <c r="AU466" s="686">
        <v>285103.44</v>
      </c>
      <c r="AV466" s="686">
        <v>339911.62</v>
      </c>
      <c r="AW466" s="686">
        <v>278995.67</v>
      </c>
      <c r="AX466" s="686">
        <v>10111.280000000001</v>
      </c>
      <c r="AY466" s="686">
        <v>0</v>
      </c>
      <c r="AZ466" s="686">
        <v>0</v>
      </c>
      <c r="BA466" s="686">
        <v>0</v>
      </c>
    </row>
    <row r="467" spans="1:53" outlineLevel="2">
      <c r="A467" s="799" t="s">
        <v>1409</v>
      </c>
      <c r="B467" s="800" t="s">
        <v>1410</v>
      </c>
      <c r="C467" s="801" t="s">
        <v>1411</v>
      </c>
      <c r="D467" s="802"/>
      <c r="E467" s="803"/>
      <c r="F467" s="686">
        <v>117.48</v>
      </c>
      <c r="G467" s="686">
        <v>137.87</v>
      </c>
      <c r="H467" s="818">
        <v>-20.39</v>
      </c>
      <c r="I467" s="804">
        <v>-0.1478929426271125</v>
      </c>
      <c r="K467" s="686">
        <v>12368.83</v>
      </c>
      <c r="L467" s="686">
        <v>13046.710000000001</v>
      </c>
      <c r="M467" s="818">
        <v>-677.88000000000102</v>
      </c>
      <c r="N467" s="804">
        <v>-5.1957926557729954E-2</v>
      </c>
      <c r="Q467" s="686">
        <v>620.71</v>
      </c>
      <c r="R467" s="686">
        <v>634</v>
      </c>
      <c r="S467" s="818">
        <v>-13.289999999999964</v>
      </c>
      <c r="T467" s="804">
        <v>-2.0962145110410037E-2</v>
      </c>
      <c r="V467" s="686">
        <v>17325.900000000001</v>
      </c>
      <c r="W467" s="686">
        <v>17282.400000000001</v>
      </c>
      <c r="X467" s="818">
        <v>43.5</v>
      </c>
      <c r="Y467" s="804">
        <v>2.5170115261769197E-3</v>
      </c>
      <c r="AA467" s="687">
        <v>3917.65</v>
      </c>
      <c r="AB467" s="686"/>
      <c r="AC467" s="686">
        <v>14311.380000000001</v>
      </c>
      <c r="AD467" s="686">
        <v>-2189.81</v>
      </c>
      <c r="AE467" s="686">
        <v>115.21000000000001</v>
      </c>
      <c r="AF467" s="686">
        <v>154.75</v>
      </c>
      <c r="AG467" s="686">
        <v>21.18</v>
      </c>
      <c r="AH467" s="686">
        <v>226.04</v>
      </c>
      <c r="AI467" s="686">
        <v>270.09000000000003</v>
      </c>
      <c r="AJ467" s="686">
        <v>137.87</v>
      </c>
      <c r="AK467" s="686">
        <v>202.3</v>
      </c>
      <c r="AL467" s="686">
        <v>73.33</v>
      </c>
      <c r="AM467" s="686">
        <v>73.78</v>
      </c>
      <c r="AN467" s="686">
        <v>4607.66</v>
      </c>
      <c r="AO467" s="686"/>
      <c r="AP467" s="686">
        <v>13872.78</v>
      </c>
      <c r="AQ467" s="686">
        <v>-2919</v>
      </c>
      <c r="AR467" s="686">
        <v>335.98</v>
      </c>
      <c r="AS467" s="686">
        <v>126.23</v>
      </c>
      <c r="AT467" s="686">
        <v>332.13</v>
      </c>
      <c r="AU467" s="686">
        <v>209.12</v>
      </c>
      <c r="AV467" s="686">
        <v>294.11</v>
      </c>
      <c r="AW467" s="686">
        <v>117.48</v>
      </c>
      <c r="AX467" s="686">
        <v>43.49</v>
      </c>
      <c r="AY467" s="686">
        <v>0</v>
      </c>
      <c r="AZ467" s="686">
        <v>0</v>
      </c>
      <c r="BA467" s="686">
        <v>0</v>
      </c>
    </row>
    <row r="468" spans="1:53" outlineLevel="2">
      <c r="A468" s="799" t="s">
        <v>3224</v>
      </c>
      <c r="B468" s="800" t="s">
        <v>3225</v>
      </c>
      <c r="C468" s="801" t="s">
        <v>1412</v>
      </c>
      <c r="D468" s="802"/>
      <c r="E468" s="803"/>
      <c r="F468" s="686">
        <v>0</v>
      </c>
      <c r="G468" s="686">
        <v>0</v>
      </c>
      <c r="H468" s="818">
        <v>0</v>
      </c>
      <c r="I468" s="804">
        <v>0</v>
      </c>
      <c r="K468" s="686">
        <v>0</v>
      </c>
      <c r="L468" s="686">
        <v>0</v>
      </c>
      <c r="M468" s="818">
        <v>0</v>
      </c>
      <c r="N468" s="804">
        <v>0</v>
      </c>
      <c r="Q468" s="686">
        <v>0</v>
      </c>
      <c r="R468" s="686">
        <v>0</v>
      </c>
      <c r="S468" s="818">
        <v>0</v>
      </c>
      <c r="T468" s="804">
        <v>0</v>
      </c>
      <c r="V468" s="686">
        <v>0</v>
      </c>
      <c r="W468" s="686">
        <v>-1800059.25</v>
      </c>
      <c r="X468" s="818">
        <v>1800059.25</v>
      </c>
      <c r="Y468" s="804" t="s">
        <v>3376</v>
      </c>
      <c r="AA468" s="687">
        <v>0</v>
      </c>
      <c r="AB468" s="686"/>
      <c r="AC468" s="686">
        <v>0</v>
      </c>
      <c r="AD468" s="686">
        <v>0</v>
      </c>
      <c r="AE468" s="686">
        <v>0</v>
      </c>
      <c r="AF468" s="686">
        <v>0</v>
      </c>
      <c r="AG468" s="686">
        <v>0</v>
      </c>
      <c r="AH468" s="686">
        <v>0</v>
      </c>
      <c r="AI468" s="686">
        <v>0</v>
      </c>
      <c r="AJ468" s="686">
        <v>0</v>
      </c>
      <c r="AK468" s="686">
        <v>0</v>
      </c>
      <c r="AL468" s="686">
        <v>0</v>
      </c>
      <c r="AM468" s="686">
        <v>0</v>
      </c>
      <c r="AN468" s="686">
        <v>0</v>
      </c>
      <c r="AO468" s="686"/>
      <c r="AP468" s="686">
        <v>0</v>
      </c>
      <c r="AQ468" s="686">
        <v>0</v>
      </c>
      <c r="AR468" s="686">
        <v>0</v>
      </c>
      <c r="AS468" s="686">
        <v>0</v>
      </c>
      <c r="AT468" s="686">
        <v>0</v>
      </c>
      <c r="AU468" s="686">
        <v>0</v>
      </c>
      <c r="AV468" s="686">
        <v>0</v>
      </c>
      <c r="AW468" s="686">
        <v>0</v>
      </c>
      <c r="AX468" s="686">
        <v>0</v>
      </c>
      <c r="AY468" s="686">
        <v>0</v>
      </c>
      <c r="AZ468" s="686">
        <v>0</v>
      </c>
      <c r="BA468" s="686">
        <v>0</v>
      </c>
    </row>
    <row r="469" spans="1:53" outlineLevel="2">
      <c r="A469" s="799" t="s">
        <v>1413</v>
      </c>
      <c r="B469" s="800" t="s">
        <v>1414</v>
      </c>
      <c r="C469" s="801" t="s">
        <v>1412</v>
      </c>
      <c r="D469" s="802"/>
      <c r="E469" s="803"/>
      <c r="F469" s="686">
        <v>0</v>
      </c>
      <c r="G469" s="686">
        <v>0</v>
      </c>
      <c r="H469" s="818">
        <v>0</v>
      </c>
      <c r="I469" s="804">
        <v>0</v>
      </c>
      <c r="K469" s="686">
        <v>0</v>
      </c>
      <c r="L469" s="686">
        <v>0</v>
      </c>
      <c r="M469" s="818">
        <v>0</v>
      </c>
      <c r="N469" s="804">
        <v>0</v>
      </c>
      <c r="Q469" s="686">
        <v>0</v>
      </c>
      <c r="R469" s="686">
        <v>0</v>
      </c>
      <c r="S469" s="818">
        <v>0</v>
      </c>
      <c r="T469" s="804">
        <v>0</v>
      </c>
      <c r="V469" s="686">
        <v>0</v>
      </c>
      <c r="W469" s="686">
        <v>-1191978.1599999999</v>
      </c>
      <c r="X469" s="818">
        <v>1191978.1599999999</v>
      </c>
      <c r="Y469" s="804" t="s">
        <v>3376</v>
      </c>
      <c r="AA469" s="687">
        <v>0</v>
      </c>
      <c r="AB469" s="686"/>
      <c r="AC469" s="686">
        <v>0</v>
      </c>
      <c r="AD469" s="686">
        <v>0</v>
      </c>
      <c r="AE469" s="686">
        <v>0</v>
      </c>
      <c r="AF469" s="686">
        <v>0</v>
      </c>
      <c r="AG469" s="686">
        <v>0</v>
      </c>
      <c r="AH469" s="686">
        <v>0</v>
      </c>
      <c r="AI469" s="686">
        <v>0</v>
      </c>
      <c r="AJ469" s="686">
        <v>0</v>
      </c>
      <c r="AK469" s="686">
        <v>0</v>
      </c>
      <c r="AL469" s="686">
        <v>0</v>
      </c>
      <c r="AM469" s="686">
        <v>0</v>
      </c>
      <c r="AN469" s="686">
        <v>0</v>
      </c>
      <c r="AO469" s="686"/>
      <c r="AP469" s="686">
        <v>0</v>
      </c>
      <c r="AQ469" s="686">
        <v>0</v>
      </c>
      <c r="AR469" s="686">
        <v>0</v>
      </c>
      <c r="AS469" s="686">
        <v>0</v>
      </c>
      <c r="AT469" s="686">
        <v>0</v>
      </c>
      <c r="AU469" s="686">
        <v>0</v>
      </c>
      <c r="AV469" s="686">
        <v>0</v>
      </c>
      <c r="AW469" s="686">
        <v>0</v>
      </c>
      <c r="AX469" s="686">
        <v>0</v>
      </c>
      <c r="AY469" s="686">
        <v>0</v>
      </c>
      <c r="AZ469" s="686">
        <v>0</v>
      </c>
      <c r="BA469" s="686">
        <v>0</v>
      </c>
    </row>
    <row r="470" spans="1:53" outlineLevel="2">
      <c r="A470" s="799" t="s">
        <v>1415</v>
      </c>
      <c r="B470" s="800" t="s">
        <v>1416</v>
      </c>
      <c r="C470" s="801" t="s">
        <v>1412</v>
      </c>
      <c r="D470" s="802"/>
      <c r="E470" s="803"/>
      <c r="F470" s="686">
        <v>0</v>
      </c>
      <c r="G470" s="686">
        <v>0</v>
      </c>
      <c r="H470" s="818">
        <v>0</v>
      </c>
      <c r="I470" s="804">
        <v>0</v>
      </c>
      <c r="K470" s="686">
        <v>0</v>
      </c>
      <c r="L470" s="686">
        <v>832990.34</v>
      </c>
      <c r="M470" s="818">
        <v>-832990.34</v>
      </c>
      <c r="N470" s="804" t="s">
        <v>3376</v>
      </c>
      <c r="Q470" s="686">
        <v>0</v>
      </c>
      <c r="R470" s="686">
        <v>0</v>
      </c>
      <c r="S470" s="818">
        <v>0</v>
      </c>
      <c r="T470" s="804">
        <v>0</v>
      </c>
      <c r="V470" s="686">
        <v>-25903.25</v>
      </c>
      <c r="W470" s="686">
        <v>2046973.65</v>
      </c>
      <c r="X470" s="818">
        <v>-2072876.9</v>
      </c>
      <c r="Y470" s="804">
        <v>-1.0126544130160151</v>
      </c>
      <c r="AA470" s="687">
        <v>172.70000000000002</v>
      </c>
      <c r="AB470" s="686"/>
      <c r="AC470" s="686">
        <v>0</v>
      </c>
      <c r="AD470" s="686">
        <v>0</v>
      </c>
      <c r="AE470" s="686">
        <v>832990.34</v>
      </c>
      <c r="AF470" s="686">
        <v>0</v>
      </c>
      <c r="AG470" s="686">
        <v>0</v>
      </c>
      <c r="AH470" s="686">
        <v>0</v>
      </c>
      <c r="AI470" s="686">
        <v>0</v>
      </c>
      <c r="AJ470" s="686">
        <v>0</v>
      </c>
      <c r="AK470" s="686">
        <v>0</v>
      </c>
      <c r="AL470" s="686">
        <v>0</v>
      </c>
      <c r="AM470" s="686">
        <v>-25903.25</v>
      </c>
      <c r="AN470" s="686">
        <v>0</v>
      </c>
      <c r="AO470" s="686"/>
      <c r="AP470" s="686">
        <v>0</v>
      </c>
      <c r="AQ470" s="686">
        <v>0</v>
      </c>
      <c r="AR470" s="686">
        <v>0</v>
      </c>
      <c r="AS470" s="686">
        <v>0</v>
      </c>
      <c r="AT470" s="686">
        <v>0</v>
      </c>
      <c r="AU470" s="686">
        <v>0</v>
      </c>
      <c r="AV470" s="686">
        <v>0</v>
      </c>
      <c r="AW470" s="686">
        <v>0</v>
      </c>
      <c r="AX470" s="686">
        <v>0</v>
      </c>
      <c r="AY470" s="686">
        <v>0</v>
      </c>
      <c r="AZ470" s="686">
        <v>0</v>
      </c>
      <c r="BA470" s="686">
        <v>0</v>
      </c>
    </row>
    <row r="471" spans="1:53" outlineLevel="2">
      <c r="A471" s="799" t="s">
        <v>1417</v>
      </c>
      <c r="B471" s="800" t="s">
        <v>1418</v>
      </c>
      <c r="C471" s="801" t="s">
        <v>1412</v>
      </c>
      <c r="D471" s="802"/>
      <c r="E471" s="803"/>
      <c r="F471" s="686">
        <v>0</v>
      </c>
      <c r="G471" s="686">
        <v>0</v>
      </c>
      <c r="H471" s="818">
        <v>0</v>
      </c>
      <c r="I471" s="804">
        <v>0</v>
      </c>
      <c r="K471" s="686">
        <v>0</v>
      </c>
      <c r="L471" s="686">
        <v>1560189.82</v>
      </c>
      <c r="M471" s="818">
        <v>-1560189.82</v>
      </c>
      <c r="N471" s="804" t="s">
        <v>3376</v>
      </c>
      <c r="Q471" s="686">
        <v>0</v>
      </c>
      <c r="R471" s="686">
        <v>260022.32</v>
      </c>
      <c r="S471" s="818">
        <v>-260022.32</v>
      </c>
      <c r="T471" s="804" t="s">
        <v>3376</v>
      </c>
      <c r="V471" s="686">
        <v>-1315000</v>
      </c>
      <c r="W471" s="686">
        <v>8476453.2699999996</v>
      </c>
      <c r="X471" s="818">
        <v>-9791453.2699999996</v>
      </c>
      <c r="Y471" s="804">
        <v>-1.1551356396494357</v>
      </c>
      <c r="AA471" s="687">
        <v>1729697.4</v>
      </c>
      <c r="AB471" s="686"/>
      <c r="AC471" s="686">
        <v>260033.5</v>
      </c>
      <c r="AD471" s="686">
        <v>260033.5</v>
      </c>
      <c r="AE471" s="686">
        <v>260033.5</v>
      </c>
      <c r="AF471" s="686">
        <v>260033.5</v>
      </c>
      <c r="AG471" s="686">
        <v>260033.5</v>
      </c>
      <c r="AH471" s="686">
        <v>260032.46</v>
      </c>
      <c r="AI471" s="686">
        <v>-10.14</v>
      </c>
      <c r="AJ471" s="686">
        <v>0</v>
      </c>
      <c r="AK471" s="686">
        <v>0</v>
      </c>
      <c r="AL471" s="686">
        <v>0</v>
      </c>
      <c r="AM471" s="686">
        <v>0</v>
      </c>
      <c r="AN471" s="686">
        <v>-1315000</v>
      </c>
      <c r="AO471" s="686"/>
      <c r="AP471" s="686">
        <v>0</v>
      </c>
      <c r="AQ471" s="686">
        <v>0</v>
      </c>
      <c r="AR471" s="686">
        <v>0</v>
      </c>
      <c r="AS471" s="686">
        <v>0</v>
      </c>
      <c r="AT471" s="686">
        <v>0</v>
      </c>
      <c r="AU471" s="686">
        <v>0</v>
      </c>
      <c r="AV471" s="686">
        <v>0</v>
      </c>
      <c r="AW471" s="686">
        <v>0</v>
      </c>
      <c r="AX471" s="686">
        <v>0</v>
      </c>
      <c r="AY471" s="686">
        <v>0</v>
      </c>
      <c r="AZ471" s="686">
        <v>0</v>
      </c>
      <c r="BA471" s="686">
        <v>0</v>
      </c>
    </row>
    <row r="472" spans="1:53" outlineLevel="2">
      <c r="A472" s="799" t="s">
        <v>3226</v>
      </c>
      <c r="B472" s="800" t="s">
        <v>3227</v>
      </c>
      <c r="C472" s="801" t="s">
        <v>1412</v>
      </c>
      <c r="D472" s="802"/>
      <c r="E472" s="803"/>
      <c r="F472" s="686">
        <v>0</v>
      </c>
      <c r="G472" s="686">
        <v>2007616.07</v>
      </c>
      <c r="H472" s="818">
        <v>-2007616.07</v>
      </c>
      <c r="I472" s="804" t="s">
        <v>3376</v>
      </c>
      <c r="K472" s="686">
        <v>1575127.38</v>
      </c>
      <c r="L472" s="686">
        <v>14446456.57</v>
      </c>
      <c r="M472" s="818">
        <v>-12871329.190000001</v>
      </c>
      <c r="N472" s="804">
        <v>-0.89096790812558413</v>
      </c>
      <c r="Q472" s="686">
        <v>262517.38</v>
      </c>
      <c r="R472" s="686">
        <v>5755206.5700000003</v>
      </c>
      <c r="S472" s="818">
        <v>-5492689.1900000004</v>
      </c>
      <c r="T472" s="804">
        <v>-0.95438610642258848</v>
      </c>
      <c r="V472" s="686">
        <v>2906610.37</v>
      </c>
      <c r="W472" s="686">
        <v>14446456.57</v>
      </c>
      <c r="X472" s="818">
        <v>-11539846.199999999</v>
      </c>
      <c r="Y472" s="804">
        <v>-0.79880115543101649</v>
      </c>
      <c r="AA472" s="687">
        <v>0</v>
      </c>
      <c r="AB472" s="686"/>
      <c r="AC472" s="686">
        <v>1738250</v>
      </c>
      <c r="AD472" s="686">
        <v>1738250</v>
      </c>
      <c r="AE472" s="686">
        <v>1738250</v>
      </c>
      <c r="AF472" s="686">
        <v>1738250</v>
      </c>
      <c r="AG472" s="686">
        <v>1738250</v>
      </c>
      <c r="AH472" s="686">
        <v>1738250</v>
      </c>
      <c r="AI472" s="686">
        <v>2009340.5</v>
      </c>
      <c r="AJ472" s="686">
        <v>2007616.07</v>
      </c>
      <c r="AK472" s="686">
        <v>1988684.02</v>
      </c>
      <c r="AL472" s="686">
        <v>2000772</v>
      </c>
      <c r="AM472" s="686">
        <v>2000772</v>
      </c>
      <c r="AN472" s="686">
        <v>-4658745.03</v>
      </c>
      <c r="AO472" s="686"/>
      <c r="AP472" s="686">
        <v>262522</v>
      </c>
      <c r="AQ472" s="686">
        <v>262522</v>
      </c>
      <c r="AR472" s="686">
        <v>262522</v>
      </c>
      <c r="AS472" s="686">
        <v>262522</v>
      </c>
      <c r="AT472" s="686">
        <v>262522</v>
      </c>
      <c r="AU472" s="686">
        <v>262517.38</v>
      </c>
      <c r="AV472" s="686">
        <v>0</v>
      </c>
      <c r="AW472" s="686">
        <v>0</v>
      </c>
      <c r="AX472" s="686">
        <v>0</v>
      </c>
      <c r="AY472" s="686">
        <v>0</v>
      </c>
      <c r="AZ472" s="686">
        <v>0</v>
      </c>
      <c r="BA472" s="686">
        <v>0</v>
      </c>
    </row>
    <row r="473" spans="1:53" outlineLevel="2">
      <c r="A473" s="799" t="s">
        <v>3524</v>
      </c>
      <c r="B473" s="800" t="s">
        <v>3525</v>
      </c>
      <c r="C473" s="801" t="s">
        <v>1412</v>
      </c>
      <c r="D473" s="802"/>
      <c r="E473" s="803"/>
      <c r="F473" s="686">
        <v>1559970.5</v>
      </c>
      <c r="G473" s="686">
        <v>0</v>
      </c>
      <c r="H473" s="818">
        <v>1559970.5</v>
      </c>
      <c r="I473" s="804" t="s">
        <v>3376</v>
      </c>
      <c r="K473" s="686">
        <v>10613702.550000001</v>
      </c>
      <c r="L473" s="686">
        <v>0</v>
      </c>
      <c r="M473" s="818">
        <v>10613702.550000001</v>
      </c>
      <c r="N473" s="804" t="s">
        <v>3376</v>
      </c>
      <c r="Q473" s="686">
        <v>4370202.55</v>
      </c>
      <c r="R473" s="686">
        <v>0</v>
      </c>
      <c r="S473" s="818">
        <v>4370202.55</v>
      </c>
      <c r="T473" s="804" t="s">
        <v>3376</v>
      </c>
      <c r="V473" s="686">
        <v>10613702.550000001</v>
      </c>
      <c r="W473" s="686">
        <v>0</v>
      </c>
      <c r="X473" s="818">
        <v>10613702.550000001</v>
      </c>
      <c r="Y473" s="804" t="s">
        <v>3376</v>
      </c>
      <c r="AA473" s="687">
        <v>0</v>
      </c>
      <c r="AB473" s="686"/>
      <c r="AC473" s="686">
        <v>0</v>
      </c>
      <c r="AD473" s="686">
        <v>0</v>
      </c>
      <c r="AE473" s="686">
        <v>0</v>
      </c>
      <c r="AF473" s="686">
        <v>0</v>
      </c>
      <c r="AG473" s="686">
        <v>0</v>
      </c>
      <c r="AH473" s="686">
        <v>0</v>
      </c>
      <c r="AI473" s="686">
        <v>0</v>
      </c>
      <c r="AJ473" s="686">
        <v>0</v>
      </c>
      <c r="AK473" s="686">
        <v>0</v>
      </c>
      <c r="AL473" s="686">
        <v>0</v>
      </c>
      <c r="AM473" s="686">
        <v>0</v>
      </c>
      <c r="AN473" s="686">
        <v>0</v>
      </c>
      <c r="AO473" s="686"/>
      <c r="AP473" s="686">
        <v>1248700</v>
      </c>
      <c r="AQ473" s="686">
        <v>1248700</v>
      </c>
      <c r="AR473" s="686">
        <v>1248700</v>
      </c>
      <c r="AS473" s="686">
        <v>1248700</v>
      </c>
      <c r="AT473" s="686">
        <v>1248700</v>
      </c>
      <c r="AU473" s="686">
        <v>1248700</v>
      </c>
      <c r="AV473" s="686">
        <v>1561532.05</v>
      </c>
      <c r="AW473" s="686">
        <v>1559970.5</v>
      </c>
      <c r="AX473" s="686">
        <v>0</v>
      </c>
      <c r="AY473" s="686">
        <v>0</v>
      </c>
      <c r="AZ473" s="686">
        <v>0</v>
      </c>
      <c r="BA473" s="686">
        <v>0</v>
      </c>
    </row>
    <row r="474" spans="1:53" outlineLevel="2">
      <c r="A474" s="799" t="s">
        <v>1420</v>
      </c>
      <c r="B474" s="800" t="s">
        <v>1421</v>
      </c>
      <c r="C474" s="801" t="s">
        <v>1419</v>
      </c>
      <c r="D474" s="802"/>
      <c r="E474" s="803"/>
      <c r="F474" s="686">
        <v>0</v>
      </c>
      <c r="G474" s="686">
        <v>0</v>
      </c>
      <c r="H474" s="818">
        <v>0</v>
      </c>
      <c r="I474" s="804">
        <v>0</v>
      </c>
      <c r="K474" s="686">
        <v>0</v>
      </c>
      <c r="L474" s="686">
        <v>0</v>
      </c>
      <c r="M474" s="818">
        <v>0</v>
      </c>
      <c r="N474" s="804">
        <v>0</v>
      </c>
      <c r="Q474" s="686">
        <v>0</v>
      </c>
      <c r="R474" s="686">
        <v>0</v>
      </c>
      <c r="S474" s="818">
        <v>0</v>
      </c>
      <c r="T474" s="804">
        <v>0</v>
      </c>
      <c r="V474" s="686">
        <v>0</v>
      </c>
      <c r="W474" s="686">
        <v>3797.11</v>
      </c>
      <c r="X474" s="818">
        <v>-3797.11</v>
      </c>
      <c r="Y474" s="804" t="s">
        <v>3376</v>
      </c>
      <c r="AA474" s="687">
        <v>3797.11</v>
      </c>
      <c r="AB474" s="686"/>
      <c r="AC474" s="686">
        <v>0</v>
      </c>
      <c r="AD474" s="686">
        <v>0</v>
      </c>
      <c r="AE474" s="686">
        <v>0</v>
      </c>
      <c r="AF474" s="686">
        <v>0</v>
      </c>
      <c r="AG474" s="686">
        <v>0</v>
      </c>
      <c r="AH474" s="686">
        <v>0</v>
      </c>
      <c r="AI474" s="686">
        <v>0</v>
      </c>
      <c r="AJ474" s="686">
        <v>0</v>
      </c>
      <c r="AK474" s="686">
        <v>0</v>
      </c>
      <c r="AL474" s="686">
        <v>0</v>
      </c>
      <c r="AM474" s="686">
        <v>0</v>
      </c>
      <c r="AN474" s="686">
        <v>0</v>
      </c>
      <c r="AO474" s="686"/>
      <c r="AP474" s="686">
        <v>0</v>
      </c>
      <c r="AQ474" s="686">
        <v>0</v>
      </c>
      <c r="AR474" s="686">
        <v>0</v>
      </c>
      <c r="AS474" s="686">
        <v>0</v>
      </c>
      <c r="AT474" s="686">
        <v>0</v>
      </c>
      <c r="AU474" s="686">
        <v>0</v>
      </c>
      <c r="AV474" s="686">
        <v>0</v>
      </c>
      <c r="AW474" s="686">
        <v>0</v>
      </c>
      <c r="AX474" s="686">
        <v>0</v>
      </c>
      <c r="AY474" s="686">
        <v>0</v>
      </c>
      <c r="AZ474" s="686">
        <v>0</v>
      </c>
      <c r="BA474" s="686">
        <v>0</v>
      </c>
    </row>
    <row r="475" spans="1:53" outlineLevel="2">
      <c r="A475" s="799" t="s">
        <v>1422</v>
      </c>
      <c r="B475" s="800" t="s">
        <v>1423</v>
      </c>
      <c r="C475" s="801" t="s">
        <v>1419</v>
      </c>
      <c r="D475" s="802"/>
      <c r="E475" s="803"/>
      <c r="F475" s="686">
        <v>0</v>
      </c>
      <c r="G475" s="686">
        <v>0</v>
      </c>
      <c r="H475" s="818">
        <v>0</v>
      </c>
      <c r="I475" s="804">
        <v>0</v>
      </c>
      <c r="K475" s="686">
        <v>0</v>
      </c>
      <c r="L475" s="686">
        <v>0</v>
      </c>
      <c r="M475" s="818">
        <v>0</v>
      </c>
      <c r="N475" s="804">
        <v>0</v>
      </c>
      <c r="Q475" s="686">
        <v>0</v>
      </c>
      <c r="R475" s="686">
        <v>0</v>
      </c>
      <c r="S475" s="818">
        <v>0</v>
      </c>
      <c r="T475" s="804">
        <v>0</v>
      </c>
      <c r="V475" s="686">
        <v>0</v>
      </c>
      <c r="W475" s="686">
        <v>6841.56</v>
      </c>
      <c r="X475" s="818">
        <v>-6841.56</v>
      </c>
      <c r="Y475" s="804" t="s">
        <v>3376</v>
      </c>
      <c r="AA475" s="687">
        <v>1710.39</v>
      </c>
      <c r="AB475" s="686"/>
      <c r="AC475" s="686">
        <v>0</v>
      </c>
      <c r="AD475" s="686">
        <v>0</v>
      </c>
      <c r="AE475" s="686">
        <v>0</v>
      </c>
      <c r="AF475" s="686">
        <v>0</v>
      </c>
      <c r="AG475" s="686">
        <v>0</v>
      </c>
      <c r="AH475" s="686">
        <v>0</v>
      </c>
      <c r="AI475" s="686">
        <v>0</v>
      </c>
      <c r="AJ475" s="686">
        <v>0</v>
      </c>
      <c r="AK475" s="686">
        <v>0</v>
      </c>
      <c r="AL475" s="686">
        <v>0</v>
      </c>
      <c r="AM475" s="686">
        <v>0</v>
      </c>
      <c r="AN475" s="686">
        <v>0</v>
      </c>
      <c r="AO475" s="686"/>
      <c r="AP475" s="686">
        <v>0</v>
      </c>
      <c r="AQ475" s="686">
        <v>0</v>
      </c>
      <c r="AR475" s="686">
        <v>0</v>
      </c>
      <c r="AS475" s="686">
        <v>0</v>
      </c>
      <c r="AT475" s="686">
        <v>0</v>
      </c>
      <c r="AU475" s="686">
        <v>0</v>
      </c>
      <c r="AV475" s="686">
        <v>0</v>
      </c>
      <c r="AW475" s="686">
        <v>0</v>
      </c>
      <c r="AX475" s="686">
        <v>0</v>
      </c>
      <c r="AY475" s="686">
        <v>0</v>
      </c>
      <c r="AZ475" s="686">
        <v>0</v>
      </c>
      <c r="BA475" s="686">
        <v>0</v>
      </c>
    </row>
    <row r="476" spans="1:53" outlineLevel="2">
      <c r="A476" s="799" t="s">
        <v>3228</v>
      </c>
      <c r="B476" s="800" t="s">
        <v>3229</v>
      </c>
      <c r="C476" s="801" t="s">
        <v>1419</v>
      </c>
      <c r="D476" s="802"/>
      <c r="E476" s="803"/>
      <c r="F476" s="686">
        <v>0</v>
      </c>
      <c r="G476" s="686">
        <v>1652.31</v>
      </c>
      <c r="H476" s="818">
        <v>-1652.31</v>
      </c>
      <c r="I476" s="804" t="s">
        <v>3376</v>
      </c>
      <c r="K476" s="686">
        <v>126</v>
      </c>
      <c r="L476" s="686">
        <v>13197.48</v>
      </c>
      <c r="M476" s="818">
        <v>-13071.48</v>
      </c>
      <c r="N476" s="804">
        <v>-0.99045272279253316</v>
      </c>
      <c r="Q476" s="686">
        <v>0</v>
      </c>
      <c r="R476" s="686">
        <v>4950.93</v>
      </c>
      <c r="S476" s="818">
        <v>-4950.93</v>
      </c>
      <c r="T476" s="804" t="s">
        <v>3376</v>
      </c>
      <c r="V476" s="686">
        <v>6739.24</v>
      </c>
      <c r="W476" s="686">
        <v>13197.48</v>
      </c>
      <c r="X476" s="818">
        <v>-6458.24</v>
      </c>
      <c r="Y476" s="804">
        <v>-0.48935402819326113</v>
      </c>
      <c r="AA476" s="687">
        <v>0</v>
      </c>
      <c r="AB476" s="686"/>
      <c r="AC476" s="686">
        <v>1649.31</v>
      </c>
      <c r="AD476" s="686">
        <v>1649.31</v>
      </c>
      <c r="AE476" s="686">
        <v>1649.31</v>
      </c>
      <c r="AF476" s="686">
        <v>1649.31</v>
      </c>
      <c r="AG476" s="686">
        <v>1649.31</v>
      </c>
      <c r="AH476" s="686">
        <v>1649.31</v>
      </c>
      <c r="AI476" s="686">
        <v>1649.31</v>
      </c>
      <c r="AJ476" s="686">
        <v>1652.31</v>
      </c>
      <c r="AK476" s="686">
        <v>1649.31</v>
      </c>
      <c r="AL476" s="686">
        <v>1649.31</v>
      </c>
      <c r="AM476" s="686">
        <v>1665.31</v>
      </c>
      <c r="AN476" s="686">
        <v>1649.31</v>
      </c>
      <c r="AO476" s="686"/>
      <c r="AP476" s="686">
        <v>0</v>
      </c>
      <c r="AQ476" s="686">
        <v>126</v>
      </c>
      <c r="AR476" s="686">
        <v>0</v>
      </c>
      <c r="AS476" s="686">
        <v>0</v>
      </c>
      <c r="AT476" s="686">
        <v>0</v>
      </c>
      <c r="AU476" s="686">
        <v>0</v>
      </c>
      <c r="AV476" s="686">
        <v>0</v>
      </c>
      <c r="AW476" s="686">
        <v>0</v>
      </c>
      <c r="AX476" s="686">
        <v>0</v>
      </c>
      <c r="AY476" s="686">
        <v>0</v>
      </c>
      <c r="AZ476" s="686">
        <v>0</v>
      </c>
      <c r="BA476" s="686">
        <v>0</v>
      </c>
    </row>
    <row r="477" spans="1:53" outlineLevel="2">
      <c r="A477" s="799" t="s">
        <v>3526</v>
      </c>
      <c r="B477" s="800" t="s">
        <v>3527</v>
      </c>
      <c r="C477" s="801" t="s">
        <v>1419</v>
      </c>
      <c r="D477" s="802"/>
      <c r="E477" s="803"/>
      <c r="F477" s="686">
        <v>1543.04</v>
      </c>
      <c r="G477" s="686">
        <v>0</v>
      </c>
      <c r="H477" s="818">
        <v>1543.04</v>
      </c>
      <c r="I477" s="804" t="s">
        <v>3376</v>
      </c>
      <c r="K477" s="686">
        <v>12331.58</v>
      </c>
      <c r="L477" s="686">
        <v>0</v>
      </c>
      <c r="M477" s="818">
        <v>12331.58</v>
      </c>
      <c r="N477" s="804" t="s">
        <v>3376</v>
      </c>
      <c r="Q477" s="686">
        <v>4625.12</v>
      </c>
      <c r="R477" s="686">
        <v>0</v>
      </c>
      <c r="S477" s="818">
        <v>4625.12</v>
      </c>
      <c r="T477" s="804" t="s">
        <v>3376</v>
      </c>
      <c r="V477" s="686">
        <v>12331.58</v>
      </c>
      <c r="W477" s="686">
        <v>0</v>
      </c>
      <c r="X477" s="818">
        <v>12331.58</v>
      </c>
      <c r="Y477" s="804" t="s">
        <v>3376</v>
      </c>
      <c r="AA477" s="687">
        <v>0</v>
      </c>
      <c r="AB477" s="686"/>
      <c r="AC477" s="686">
        <v>0</v>
      </c>
      <c r="AD477" s="686">
        <v>0</v>
      </c>
      <c r="AE477" s="686">
        <v>0</v>
      </c>
      <c r="AF477" s="686">
        <v>0</v>
      </c>
      <c r="AG477" s="686">
        <v>0</v>
      </c>
      <c r="AH477" s="686">
        <v>0</v>
      </c>
      <c r="AI477" s="686">
        <v>0</v>
      </c>
      <c r="AJ477" s="686">
        <v>0</v>
      </c>
      <c r="AK477" s="686">
        <v>0</v>
      </c>
      <c r="AL477" s="686">
        <v>0</v>
      </c>
      <c r="AM477" s="686">
        <v>0</v>
      </c>
      <c r="AN477" s="686">
        <v>0</v>
      </c>
      <c r="AO477" s="686"/>
      <c r="AP477" s="686">
        <v>1541.46</v>
      </c>
      <c r="AQ477" s="686">
        <v>1541.46</v>
      </c>
      <c r="AR477" s="686">
        <v>1541.46</v>
      </c>
      <c r="AS477" s="686">
        <v>1541.04</v>
      </c>
      <c r="AT477" s="686">
        <v>1541.04</v>
      </c>
      <c r="AU477" s="686">
        <v>1541.04</v>
      </c>
      <c r="AV477" s="686">
        <v>1541.04</v>
      </c>
      <c r="AW477" s="686">
        <v>1543.04</v>
      </c>
      <c r="AX477" s="686">
        <v>0</v>
      </c>
      <c r="AY477" s="686">
        <v>0</v>
      </c>
      <c r="AZ477" s="686">
        <v>0</v>
      </c>
      <c r="BA477" s="686">
        <v>0</v>
      </c>
    </row>
    <row r="478" spans="1:53" outlineLevel="2">
      <c r="A478" s="799" t="s">
        <v>1424</v>
      </c>
      <c r="B478" s="800" t="s">
        <v>1425</v>
      </c>
      <c r="C478" s="801" t="s">
        <v>1426</v>
      </c>
      <c r="D478" s="802"/>
      <c r="E478" s="803"/>
      <c r="F478" s="686">
        <v>282.06</v>
      </c>
      <c r="G478" s="686">
        <v>116.65</v>
      </c>
      <c r="H478" s="818">
        <v>165.41</v>
      </c>
      <c r="I478" s="804">
        <v>1.4180025717959708</v>
      </c>
      <c r="K478" s="686">
        <v>21881.57</v>
      </c>
      <c r="L478" s="686">
        <v>22816.850000000002</v>
      </c>
      <c r="M478" s="818">
        <v>-935.28000000000247</v>
      </c>
      <c r="N478" s="804">
        <v>-4.0990759022389259E-2</v>
      </c>
      <c r="Q478" s="686">
        <v>1032.3399999999999</v>
      </c>
      <c r="R478" s="686">
        <v>799.94</v>
      </c>
      <c r="S478" s="818">
        <v>232.39999999999986</v>
      </c>
      <c r="T478" s="804">
        <v>0.29052178913418486</v>
      </c>
      <c r="V478" s="686">
        <v>25344.79</v>
      </c>
      <c r="W478" s="686">
        <v>25739.7</v>
      </c>
      <c r="X478" s="818">
        <v>-394.90999999999985</v>
      </c>
      <c r="Y478" s="804">
        <v>-1.5342447658675115E-2</v>
      </c>
      <c r="AA478" s="687">
        <v>2459.0700000000002</v>
      </c>
      <c r="AB478" s="686"/>
      <c r="AC478" s="686">
        <v>19626.25</v>
      </c>
      <c r="AD478" s="686">
        <v>2328.98</v>
      </c>
      <c r="AE478" s="686">
        <v>-95.48</v>
      </c>
      <c r="AF478" s="686">
        <v>100.97</v>
      </c>
      <c r="AG478" s="686">
        <v>56.19</v>
      </c>
      <c r="AH478" s="686">
        <v>397.51</v>
      </c>
      <c r="AI478" s="686">
        <v>285.78000000000003</v>
      </c>
      <c r="AJ478" s="686">
        <v>116.65</v>
      </c>
      <c r="AK478" s="686">
        <v>227.51</v>
      </c>
      <c r="AL478" s="686">
        <v>237.93</v>
      </c>
      <c r="AM478" s="686">
        <v>353.09000000000003</v>
      </c>
      <c r="AN478" s="686">
        <v>2644.69</v>
      </c>
      <c r="AO478" s="686"/>
      <c r="AP478" s="686">
        <v>19495.63</v>
      </c>
      <c r="AQ478" s="686">
        <v>680.6</v>
      </c>
      <c r="AR478" s="686">
        <v>6.6400000000000006</v>
      </c>
      <c r="AS478" s="686">
        <v>134.09</v>
      </c>
      <c r="AT478" s="686">
        <v>532.27</v>
      </c>
      <c r="AU478" s="686">
        <v>472.61</v>
      </c>
      <c r="AV478" s="686">
        <v>277.67</v>
      </c>
      <c r="AW478" s="686">
        <v>282.06</v>
      </c>
      <c r="AX478" s="686">
        <v>-16.73</v>
      </c>
      <c r="AY478" s="686">
        <v>0</v>
      </c>
      <c r="AZ478" s="686">
        <v>0</v>
      </c>
      <c r="BA478" s="686">
        <v>0</v>
      </c>
    </row>
    <row r="479" spans="1:53" outlineLevel="2">
      <c r="A479" s="799" t="s">
        <v>1429</v>
      </c>
      <c r="B479" s="800" t="s">
        <v>1430</v>
      </c>
      <c r="C479" s="801" t="s">
        <v>1428</v>
      </c>
      <c r="D479" s="802"/>
      <c r="E479" s="803"/>
      <c r="F479" s="686">
        <v>0</v>
      </c>
      <c r="G479" s="686">
        <v>0</v>
      </c>
      <c r="H479" s="818">
        <v>0</v>
      </c>
      <c r="I479" s="804">
        <v>0</v>
      </c>
      <c r="K479" s="686">
        <v>0</v>
      </c>
      <c r="L479" s="686">
        <v>725.29</v>
      </c>
      <c r="M479" s="818">
        <v>-725.29</v>
      </c>
      <c r="N479" s="804" t="s">
        <v>3376</v>
      </c>
      <c r="Q479" s="686">
        <v>0</v>
      </c>
      <c r="R479" s="686">
        <v>0</v>
      </c>
      <c r="S479" s="818">
        <v>0</v>
      </c>
      <c r="T479" s="804">
        <v>0</v>
      </c>
      <c r="V479" s="686">
        <v>0</v>
      </c>
      <c r="W479" s="686">
        <v>4073.06</v>
      </c>
      <c r="X479" s="818">
        <v>-4073.06</v>
      </c>
      <c r="Y479" s="804" t="s">
        <v>3376</v>
      </c>
      <c r="AA479" s="687">
        <v>0</v>
      </c>
      <c r="AB479" s="686"/>
      <c r="AC479" s="686">
        <v>725.29</v>
      </c>
      <c r="AD479" s="686">
        <v>0</v>
      </c>
      <c r="AE479" s="686">
        <v>0</v>
      </c>
      <c r="AF479" s="686">
        <v>0</v>
      </c>
      <c r="AG479" s="686">
        <v>0</v>
      </c>
      <c r="AH479" s="686">
        <v>0</v>
      </c>
      <c r="AI479" s="686">
        <v>0</v>
      </c>
      <c r="AJ479" s="686">
        <v>0</v>
      </c>
      <c r="AK479" s="686">
        <v>0</v>
      </c>
      <c r="AL479" s="686">
        <v>0</v>
      </c>
      <c r="AM479" s="686">
        <v>0</v>
      </c>
      <c r="AN479" s="686">
        <v>0</v>
      </c>
      <c r="AO479" s="686"/>
      <c r="AP479" s="686">
        <v>0</v>
      </c>
      <c r="AQ479" s="686">
        <v>0</v>
      </c>
      <c r="AR479" s="686">
        <v>0</v>
      </c>
      <c r="AS479" s="686">
        <v>0</v>
      </c>
      <c r="AT479" s="686">
        <v>0</v>
      </c>
      <c r="AU479" s="686">
        <v>0</v>
      </c>
      <c r="AV479" s="686">
        <v>0</v>
      </c>
      <c r="AW479" s="686">
        <v>0</v>
      </c>
      <c r="AX479" s="686">
        <v>0</v>
      </c>
      <c r="AY479" s="686">
        <v>0</v>
      </c>
      <c r="AZ479" s="686">
        <v>0</v>
      </c>
      <c r="BA479" s="686">
        <v>0</v>
      </c>
    </row>
    <row r="480" spans="1:53" outlineLevel="2">
      <c r="A480" s="799" t="s">
        <v>3352</v>
      </c>
      <c r="B480" s="800" t="s">
        <v>3353</v>
      </c>
      <c r="C480" s="801" t="s">
        <v>1428</v>
      </c>
      <c r="D480" s="802"/>
      <c r="E480" s="803"/>
      <c r="F480" s="686">
        <v>0</v>
      </c>
      <c r="G480" s="686">
        <v>0</v>
      </c>
      <c r="H480" s="818">
        <v>0</v>
      </c>
      <c r="I480" s="804">
        <v>0</v>
      </c>
      <c r="K480" s="686">
        <v>1073.29</v>
      </c>
      <c r="L480" s="686">
        <v>2110.33</v>
      </c>
      <c r="M480" s="818">
        <v>-1037.04</v>
      </c>
      <c r="N480" s="804">
        <v>-0.4914112958636801</v>
      </c>
      <c r="Q480" s="686">
        <v>0</v>
      </c>
      <c r="R480" s="686">
        <v>964.54</v>
      </c>
      <c r="S480" s="818">
        <v>-964.54</v>
      </c>
      <c r="T480" s="804" t="s">
        <v>3376</v>
      </c>
      <c r="V480" s="686">
        <v>12877.689999999999</v>
      </c>
      <c r="W480" s="686">
        <v>2110.33</v>
      </c>
      <c r="X480" s="818">
        <v>10767.359999999999</v>
      </c>
      <c r="Y480" s="804">
        <v>5.1022162410618241</v>
      </c>
      <c r="AA480" s="687">
        <v>0</v>
      </c>
      <c r="AB480" s="686"/>
      <c r="AC480" s="686">
        <v>0</v>
      </c>
      <c r="AD480" s="686">
        <v>0</v>
      </c>
      <c r="AE480" s="686">
        <v>0</v>
      </c>
      <c r="AF480" s="686">
        <v>1145.79</v>
      </c>
      <c r="AG480" s="686">
        <v>0</v>
      </c>
      <c r="AH480" s="686">
        <v>0</v>
      </c>
      <c r="AI480" s="686">
        <v>964.54</v>
      </c>
      <c r="AJ480" s="686">
        <v>0</v>
      </c>
      <c r="AK480" s="686">
        <v>0</v>
      </c>
      <c r="AL480" s="686">
        <v>11804.4</v>
      </c>
      <c r="AM480" s="686">
        <v>0</v>
      </c>
      <c r="AN480" s="686">
        <v>0</v>
      </c>
      <c r="AO480" s="686"/>
      <c r="AP480" s="686">
        <v>1073.29</v>
      </c>
      <c r="AQ480" s="686">
        <v>0</v>
      </c>
      <c r="AR480" s="686">
        <v>0</v>
      </c>
      <c r="AS480" s="686">
        <v>0</v>
      </c>
      <c r="AT480" s="686">
        <v>0</v>
      </c>
      <c r="AU480" s="686">
        <v>0</v>
      </c>
      <c r="AV480" s="686">
        <v>0</v>
      </c>
      <c r="AW480" s="686">
        <v>0</v>
      </c>
      <c r="AX480" s="686">
        <v>0</v>
      </c>
      <c r="AY480" s="686">
        <v>0</v>
      </c>
      <c r="AZ480" s="686">
        <v>0</v>
      </c>
      <c r="BA480" s="686">
        <v>0</v>
      </c>
    </row>
    <row r="481" spans="1:53" outlineLevel="2">
      <c r="A481" s="799" t="s">
        <v>3686</v>
      </c>
      <c r="B481" s="800" t="s">
        <v>3687</v>
      </c>
      <c r="C481" s="801" t="s">
        <v>1428</v>
      </c>
      <c r="D481" s="802"/>
      <c r="E481" s="803"/>
      <c r="F481" s="686">
        <v>0</v>
      </c>
      <c r="G481" s="686">
        <v>0</v>
      </c>
      <c r="H481" s="818">
        <v>0</v>
      </c>
      <c r="I481" s="804">
        <v>0</v>
      </c>
      <c r="K481" s="686">
        <v>984.26</v>
      </c>
      <c r="L481" s="686">
        <v>0</v>
      </c>
      <c r="M481" s="818">
        <v>984.26</v>
      </c>
      <c r="N481" s="804" t="s">
        <v>3376</v>
      </c>
      <c r="Q481" s="686">
        <v>112.52</v>
      </c>
      <c r="R481" s="686">
        <v>0</v>
      </c>
      <c r="S481" s="818">
        <v>112.52</v>
      </c>
      <c r="T481" s="804" t="s">
        <v>3376</v>
      </c>
      <c r="V481" s="686">
        <v>984.26</v>
      </c>
      <c r="W481" s="686">
        <v>0</v>
      </c>
      <c r="X481" s="818">
        <v>984.26</v>
      </c>
      <c r="Y481" s="804" t="s">
        <v>3376</v>
      </c>
      <c r="AA481" s="687">
        <v>0</v>
      </c>
      <c r="AB481" s="686"/>
      <c r="AC481" s="686">
        <v>0</v>
      </c>
      <c r="AD481" s="686">
        <v>0</v>
      </c>
      <c r="AE481" s="686">
        <v>0</v>
      </c>
      <c r="AF481" s="686">
        <v>0</v>
      </c>
      <c r="AG481" s="686">
        <v>0</v>
      </c>
      <c r="AH481" s="686">
        <v>0</v>
      </c>
      <c r="AI481" s="686">
        <v>0</v>
      </c>
      <c r="AJ481" s="686">
        <v>0</v>
      </c>
      <c r="AK481" s="686">
        <v>0</v>
      </c>
      <c r="AL481" s="686">
        <v>0</v>
      </c>
      <c r="AM481" s="686">
        <v>0</v>
      </c>
      <c r="AN481" s="686">
        <v>0</v>
      </c>
      <c r="AO481" s="686"/>
      <c r="AP481" s="686">
        <v>0</v>
      </c>
      <c r="AQ481" s="686">
        <v>0</v>
      </c>
      <c r="AR481" s="686">
        <v>0</v>
      </c>
      <c r="AS481" s="686">
        <v>871.74</v>
      </c>
      <c r="AT481" s="686">
        <v>0</v>
      </c>
      <c r="AU481" s="686">
        <v>0</v>
      </c>
      <c r="AV481" s="686">
        <v>112.52</v>
      </c>
      <c r="AW481" s="686">
        <v>0</v>
      </c>
      <c r="AX481" s="686">
        <v>0</v>
      </c>
      <c r="AY481" s="686">
        <v>0</v>
      </c>
      <c r="AZ481" s="686">
        <v>0</v>
      </c>
      <c r="BA481" s="686">
        <v>0</v>
      </c>
    </row>
    <row r="482" spans="1:53" outlineLevel="2">
      <c r="A482" s="799" t="s">
        <v>1432</v>
      </c>
      <c r="B482" s="800" t="s">
        <v>1433</v>
      </c>
      <c r="C482" s="801" t="s">
        <v>1431</v>
      </c>
      <c r="D482" s="802"/>
      <c r="E482" s="803"/>
      <c r="F482" s="686">
        <v>0</v>
      </c>
      <c r="G482" s="686">
        <v>0</v>
      </c>
      <c r="H482" s="818">
        <v>0</v>
      </c>
      <c r="I482" s="804">
        <v>0</v>
      </c>
      <c r="K482" s="686">
        <v>0</v>
      </c>
      <c r="L482" s="686">
        <v>1530.23</v>
      </c>
      <c r="M482" s="818">
        <v>-1530.23</v>
      </c>
      <c r="N482" s="804" t="s">
        <v>3376</v>
      </c>
      <c r="Q482" s="686">
        <v>0</v>
      </c>
      <c r="R482" s="686">
        <v>0</v>
      </c>
      <c r="S482" s="818">
        <v>0</v>
      </c>
      <c r="T482" s="804">
        <v>0</v>
      </c>
      <c r="V482" s="686">
        <v>0</v>
      </c>
      <c r="W482" s="686">
        <v>18948.09</v>
      </c>
      <c r="X482" s="818">
        <v>-18948.09</v>
      </c>
      <c r="Y482" s="804" t="s">
        <v>3376</v>
      </c>
      <c r="AA482" s="687">
        <v>4618.4800000000005</v>
      </c>
      <c r="AB482" s="686"/>
      <c r="AC482" s="686">
        <v>1530.23</v>
      </c>
      <c r="AD482" s="686">
        <v>0</v>
      </c>
      <c r="AE482" s="686">
        <v>0</v>
      </c>
      <c r="AF482" s="686">
        <v>0</v>
      </c>
      <c r="AG482" s="686">
        <v>0</v>
      </c>
      <c r="AH482" s="686">
        <v>0</v>
      </c>
      <c r="AI482" s="686">
        <v>0</v>
      </c>
      <c r="AJ482" s="686">
        <v>0</v>
      </c>
      <c r="AK482" s="686">
        <v>0</v>
      </c>
      <c r="AL482" s="686">
        <v>0</v>
      </c>
      <c r="AM482" s="686">
        <v>0</v>
      </c>
      <c r="AN482" s="686">
        <v>0</v>
      </c>
      <c r="AO482" s="686"/>
      <c r="AP482" s="686">
        <v>0</v>
      </c>
      <c r="AQ482" s="686">
        <v>0</v>
      </c>
      <c r="AR482" s="686">
        <v>0</v>
      </c>
      <c r="AS482" s="686">
        <v>0</v>
      </c>
      <c r="AT482" s="686">
        <v>0</v>
      </c>
      <c r="AU482" s="686">
        <v>0</v>
      </c>
      <c r="AV482" s="686">
        <v>0</v>
      </c>
      <c r="AW482" s="686">
        <v>0</v>
      </c>
      <c r="AX482" s="686">
        <v>0</v>
      </c>
      <c r="AY482" s="686">
        <v>0</v>
      </c>
      <c r="AZ482" s="686">
        <v>0</v>
      </c>
      <c r="BA482" s="686">
        <v>0</v>
      </c>
    </row>
    <row r="483" spans="1:53" outlineLevel="2">
      <c r="A483" s="799" t="s">
        <v>3230</v>
      </c>
      <c r="B483" s="800" t="s">
        <v>3231</v>
      </c>
      <c r="C483" s="801" t="s">
        <v>1431</v>
      </c>
      <c r="D483" s="802"/>
      <c r="E483" s="803"/>
      <c r="F483" s="686">
        <v>0</v>
      </c>
      <c r="G483" s="686">
        <v>4253.72</v>
      </c>
      <c r="H483" s="818">
        <v>-4253.72</v>
      </c>
      <c r="I483" s="804" t="s">
        <v>3376</v>
      </c>
      <c r="K483" s="686">
        <v>1794.56</v>
      </c>
      <c r="L483" s="686">
        <v>34956.300000000003</v>
      </c>
      <c r="M483" s="818">
        <v>-33161.740000000005</v>
      </c>
      <c r="N483" s="804">
        <v>-0.94866275893043606</v>
      </c>
      <c r="Q483" s="686">
        <v>0</v>
      </c>
      <c r="R483" s="686">
        <v>12556.78</v>
      </c>
      <c r="S483" s="818">
        <v>-12556.78</v>
      </c>
      <c r="T483" s="804" t="s">
        <v>3376</v>
      </c>
      <c r="V483" s="686">
        <v>19336.820000000003</v>
      </c>
      <c r="W483" s="686">
        <v>34956.300000000003</v>
      </c>
      <c r="X483" s="818">
        <v>-15619.48</v>
      </c>
      <c r="Y483" s="804">
        <v>-0.44682875475951395</v>
      </c>
      <c r="AA483" s="687">
        <v>0</v>
      </c>
      <c r="AB483" s="686"/>
      <c r="AC483" s="686">
        <v>3298.62</v>
      </c>
      <c r="AD483" s="686">
        <v>4957.38</v>
      </c>
      <c r="AE483" s="686">
        <v>5064.6900000000005</v>
      </c>
      <c r="AF483" s="686">
        <v>4739.17</v>
      </c>
      <c r="AG483" s="686">
        <v>4339.66</v>
      </c>
      <c r="AH483" s="686">
        <v>4067.2400000000002</v>
      </c>
      <c r="AI483" s="686">
        <v>4235.82</v>
      </c>
      <c r="AJ483" s="686">
        <v>4253.72</v>
      </c>
      <c r="AK483" s="686">
        <v>4164.1499999999996</v>
      </c>
      <c r="AL483" s="686">
        <v>4393.62</v>
      </c>
      <c r="AM483" s="686">
        <v>4290.5</v>
      </c>
      <c r="AN483" s="686">
        <v>4693.99</v>
      </c>
      <c r="AO483" s="686"/>
      <c r="AP483" s="686">
        <v>4877.4800000000005</v>
      </c>
      <c r="AQ483" s="686">
        <v>-3082.92</v>
      </c>
      <c r="AR483" s="686">
        <v>0</v>
      </c>
      <c r="AS483" s="686">
        <v>0</v>
      </c>
      <c r="AT483" s="686">
        <v>0</v>
      </c>
      <c r="AU483" s="686">
        <v>0</v>
      </c>
      <c r="AV483" s="686">
        <v>0</v>
      </c>
      <c r="AW483" s="686">
        <v>0</v>
      </c>
      <c r="AX483" s="686">
        <v>0</v>
      </c>
      <c r="AY483" s="686">
        <v>0</v>
      </c>
      <c r="AZ483" s="686">
        <v>0</v>
      </c>
      <c r="BA483" s="686">
        <v>0</v>
      </c>
    </row>
    <row r="484" spans="1:53" outlineLevel="2">
      <c r="A484" s="799" t="s">
        <v>3632</v>
      </c>
      <c r="B484" s="800" t="s">
        <v>3633</v>
      </c>
      <c r="C484" s="801" t="s">
        <v>1431</v>
      </c>
      <c r="D484" s="802"/>
      <c r="E484" s="803"/>
      <c r="F484" s="686">
        <v>4255.74</v>
      </c>
      <c r="G484" s="686">
        <v>0</v>
      </c>
      <c r="H484" s="818">
        <v>4255.74</v>
      </c>
      <c r="I484" s="804" t="s">
        <v>3376</v>
      </c>
      <c r="K484" s="686">
        <v>36438.539000000004</v>
      </c>
      <c r="L484" s="686">
        <v>0</v>
      </c>
      <c r="M484" s="818">
        <v>36438.539000000004</v>
      </c>
      <c r="N484" s="804" t="s">
        <v>3376</v>
      </c>
      <c r="Q484" s="686">
        <v>12481.09</v>
      </c>
      <c r="R484" s="686">
        <v>0</v>
      </c>
      <c r="S484" s="818">
        <v>12481.09</v>
      </c>
      <c r="T484" s="804" t="s">
        <v>3376</v>
      </c>
      <c r="V484" s="686">
        <v>36438.539000000004</v>
      </c>
      <c r="W484" s="686">
        <v>0</v>
      </c>
      <c r="X484" s="818">
        <v>36438.539000000004</v>
      </c>
      <c r="Y484" s="804" t="s">
        <v>3376</v>
      </c>
      <c r="AA484" s="687">
        <v>0</v>
      </c>
      <c r="AB484" s="686"/>
      <c r="AC484" s="686">
        <v>0</v>
      </c>
      <c r="AD484" s="686">
        <v>0</v>
      </c>
      <c r="AE484" s="686">
        <v>0</v>
      </c>
      <c r="AF484" s="686">
        <v>0</v>
      </c>
      <c r="AG484" s="686">
        <v>0</v>
      </c>
      <c r="AH484" s="686">
        <v>0</v>
      </c>
      <c r="AI484" s="686">
        <v>0</v>
      </c>
      <c r="AJ484" s="686">
        <v>0</v>
      </c>
      <c r="AK484" s="686">
        <v>0</v>
      </c>
      <c r="AL484" s="686">
        <v>0</v>
      </c>
      <c r="AM484" s="686">
        <v>0</v>
      </c>
      <c r="AN484" s="686">
        <v>0</v>
      </c>
      <c r="AO484" s="686"/>
      <c r="AP484" s="686">
        <v>0</v>
      </c>
      <c r="AQ484" s="686">
        <v>8033.3810000000003</v>
      </c>
      <c r="AR484" s="686">
        <v>5206.0950000000003</v>
      </c>
      <c r="AS484" s="686">
        <v>5377.1150000000007</v>
      </c>
      <c r="AT484" s="686">
        <v>5340.8580000000002</v>
      </c>
      <c r="AU484" s="686">
        <v>4073.58</v>
      </c>
      <c r="AV484" s="686">
        <v>4151.7700000000004</v>
      </c>
      <c r="AW484" s="686">
        <v>4255.74</v>
      </c>
      <c r="AX484" s="686">
        <v>0</v>
      </c>
      <c r="AY484" s="686">
        <v>0</v>
      </c>
      <c r="AZ484" s="686">
        <v>0</v>
      </c>
      <c r="BA484" s="686">
        <v>0</v>
      </c>
    </row>
    <row r="485" spans="1:53" outlineLevel="2">
      <c r="A485" s="799" t="s">
        <v>1435</v>
      </c>
      <c r="B485" s="800" t="s">
        <v>1436</v>
      </c>
      <c r="C485" s="801" t="s">
        <v>1434</v>
      </c>
      <c r="D485" s="802"/>
      <c r="E485" s="803"/>
      <c r="F485" s="686">
        <v>0</v>
      </c>
      <c r="G485" s="686">
        <v>0</v>
      </c>
      <c r="H485" s="818">
        <v>0</v>
      </c>
      <c r="I485" s="804">
        <v>0</v>
      </c>
      <c r="K485" s="686">
        <v>-224843.4</v>
      </c>
      <c r="L485" s="686">
        <v>0</v>
      </c>
      <c r="M485" s="818">
        <v>-224843.4</v>
      </c>
      <c r="N485" s="804" t="s">
        <v>3376</v>
      </c>
      <c r="Q485" s="686">
        <v>0</v>
      </c>
      <c r="R485" s="686">
        <v>0</v>
      </c>
      <c r="S485" s="818">
        <v>0</v>
      </c>
      <c r="T485" s="804">
        <v>0</v>
      </c>
      <c r="V485" s="686">
        <v>-224843.4</v>
      </c>
      <c r="W485" s="686">
        <v>63.13</v>
      </c>
      <c r="X485" s="818">
        <v>-224906.53</v>
      </c>
      <c r="Y485" s="804" t="s">
        <v>3376</v>
      </c>
      <c r="AA485" s="687">
        <v>63.13</v>
      </c>
      <c r="AB485" s="686"/>
      <c r="AC485" s="686">
        <v>0</v>
      </c>
      <c r="AD485" s="686">
        <v>0</v>
      </c>
      <c r="AE485" s="686">
        <v>0</v>
      </c>
      <c r="AF485" s="686">
        <v>0</v>
      </c>
      <c r="AG485" s="686">
        <v>0</v>
      </c>
      <c r="AH485" s="686">
        <v>0</v>
      </c>
      <c r="AI485" s="686">
        <v>0</v>
      </c>
      <c r="AJ485" s="686">
        <v>0</v>
      </c>
      <c r="AK485" s="686">
        <v>0</v>
      </c>
      <c r="AL485" s="686">
        <v>0</v>
      </c>
      <c r="AM485" s="686">
        <v>0</v>
      </c>
      <c r="AN485" s="686">
        <v>0</v>
      </c>
      <c r="AO485" s="686"/>
      <c r="AP485" s="686">
        <v>0</v>
      </c>
      <c r="AQ485" s="686">
        <v>0</v>
      </c>
      <c r="AR485" s="686">
        <v>0</v>
      </c>
      <c r="AS485" s="686">
        <v>-224843.4</v>
      </c>
      <c r="AT485" s="686">
        <v>0</v>
      </c>
      <c r="AU485" s="686">
        <v>0</v>
      </c>
      <c r="AV485" s="686">
        <v>0</v>
      </c>
      <c r="AW485" s="686">
        <v>0</v>
      </c>
      <c r="AX485" s="686">
        <v>0</v>
      </c>
      <c r="AY485" s="686">
        <v>0</v>
      </c>
      <c r="AZ485" s="686">
        <v>0</v>
      </c>
      <c r="BA485" s="686">
        <v>0</v>
      </c>
    </row>
    <row r="486" spans="1:53" outlineLevel="2">
      <c r="A486" s="799" t="s">
        <v>1437</v>
      </c>
      <c r="B486" s="800" t="s">
        <v>1438</v>
      </c>
      <c r="C486" s="801" t="s">
        <v>1434</v>
      </c>
      <c r="D486" s="802"/>
      <c r="E486" s="803"/>
      <c r="F486" s="686">
        <v>0</v>
      </c>
      <c r="G486" s="686">
        <v>0</v>
      </c>
      <c r="H486" s="818">
        <v>0</v>
      </c>
      <c r="I486" s="804">
        <v>0</v>
      </c>
      <c r="K486" s="686">
        <v>-449686.8</v>
      </c>
      <c r="L486" s="686">
        <v>-28788.82</v>
      </c>
      <c r="M486" s="818">
        <v>-420897.98</v>
      </c>
      <c r="N486" s="804" t="s">
        <v>3376</v>
      </c>
      <c r="Q486" s="686">
        <v>0</v>
      </c>
      <c r="R486" s="686">
        <v>0</v>
      </c>
      <c r="S486" s="818">
        <v>0</v>
      </c>
      <c r="T486" s="804">
        <v>0</v>
      </c>
      <c r="V486" s="686">
        <v>-449686.8</v>
      </c>
      <c r="W486" s="686">
        <v>-28788.82</v>
      </c>
      <c r="X486" s="818">
        <v>-420897.98</v>
      </c>
      <c r="Y486" s="804" t="s">
        <v>3376</v>
      </c>
      <c r="AA486" s="687">
        <v>0</v>
      </c>
      <c r="AB486" s="686"/>
      <c r="AC486" s="686">
        <v>-28788.82</v>
      </c>
      <c r="AD486" s="686">
        <v>0</v>
      </c>
      <c r="AE486" s="686">
        <v>0</v>
      </c>
      <c r="AF486" s="686">
        <v>0</v>
      </c>
      <c r="AG486" s="686">
        <v>0</v>
      </c>
      <c r="AH486" s="686">
        <v>0</v>
      </c>
      <c r="AI486" s="686">
        <v>0</v>
      </c>
      <c r="AJ486" s="686">
        <v>0</v>
      </c>
      <c r="AK486" s="686">
        <v>0</v>
      </c>
      <c r="AL486" s="686">
        <v>0</v>
      </c>
      <c r="AM486" s="686">
        <v>0</v>
      </c>
      <c r="AN486" s="686">
        <v>0</v>
      </c>
      <c r="AO486" s="686"/>
      <c r="AP486" s="686">
        <v>0</v>
      </c>
      <c r="AQ486" s="686">
        <v>0</v>
      </c>
      <c r="AR486" s="686">
        <v>0</v>
      </c>
      <c r="AS486" s="686">
        <v>-449686.8</v>
      </c>
      <c r="AT486" s="686">
        <v>0</v>
      </c>
      <c r="AU486" s="686">
        <v>0</v>
      </c>
      <c r="AV486" s="686">
        <v>0</v>
      </c>
      <c r="AW486" s="686">
        <v>0</v>
      </c>
      <c r="AX486" s="686">
        <v>0</v>
      </c>
      <c r="AY486" s="686">
        <v>0</v>
      </c>
      <c r="AZ486" s="686">
        <v>0</v>
      </c>
      <c r="BA486" s="686">
        <v>0</v>
      </c>
    </row>
    <row r="487" spans="1:53" outlineLevel="2">
      <c r="A487" s="799" t="s">
        <v>1439</v>
      </c>
      <c r="B487" s="800" t="s">
        <v>1440</v>
      </c>
      <c r="C487" s="801" t="s">
        <v>1434</v>
      </c>
      <c r="D487" s="802"/>
      <c r="E487" s="803"/>
      <c r="F487" s="686">
        <v>0</v>
      </c>
      <c r="G487" s="686">
        <v>0</v>
      </c>
      <c r="H487" s="818">
        <v>0</v>
      </c>
      <c r="I487" s="804">
        <v>0</v>
      </c>
      <c r="K487" s="686">
        <v>-534124.77</v>
      </c>
      <c r="L487" s="686">
        <v>8974</v>
      </c>
      <c r="M487" s="818">
        <v>-543098.77</v>
      </c>
      <c r="N487" s="804" t="s">
        <v>3376</v>
      </c>
      <c r="Q487" s="686">
        <v>0</v>
      </c>
      <c r="R487" s="686">
        <v>0</v>
      </c>
      <c r="S487" s="818">
        <v>0</v>
      </c>
      <c r="T487" s="804">
        <v>0</v>
      </c>
      <c r="V487" s="686">
        <v>-534124.77</v>
      </c>
      <c r="W487" s="686">
        <v>2153842.2599999998</v>
      </c>
      <c r="X487" s="818">
        <v>-2687967.03</v>
      </c>
      <c r="Y487" s="804">
        <v>-1.2479869486821193</v>
      </c>
      <c r="AA487" s="687">
        <v>535645.67000000004</v>
      </c>
      <c r="AB487" s="686"/>
      <c r="AC487" s="686">
        <v>8974</v>
      </c>
      <c r="AD487" s="686">
        <v>0</v>
      </c>
      <c r="AE487" s="686">
        <v>0</v>
      </c>
      <c r="AF487" s="686">
        <v>0</v>
      </c>
      <c r="AG487" s="686">
        <v>0</v>
      </c>
      <c r="AH487" s="686">
        <v>0</v>
      </c>
      <c r="AI487" s="686">
        <v>0</v>
      </c>
      <c r="AJ487" s="686">
        <v>0</v>
      </c>
      <c r="AK487" s="686">
        <v>0</v>
      </c>
      <c r="AL487" s="686">
        <v>0</v>
      </c>
      <c r="AM487" s="686">
        <v>0</v>
      </c>
      <c r="AN487" s="686">
        <v>0</v>
      </c>
      <c r="AO487" s="686"/>
      <c r="AP487" s="686">
        <v>-84374.84</v>
      </c>
      <c r="AQ487" s="686">
        <v>0</v>
      </c>
      <c r="AR487" s="686">
        <v>0</v>
      </c>
      <c r="AS487" s="686">
        <v>-449749.93</v>
      </c>
      <c r="AT487" s="686">
        <v>0</v>
      </c>
      <c r="AU487" s="686">
        <v>0</v>
      </c>
      <c r="AV487" s="686">
        <v>0</v>
      </c>
      <c r="AW487" s="686">
        <v>0</v>
      </c>
      <c r="AX487" s="686">
        <v>0</v>
      </c>
      <c r="AY487" s="686">
        <v>0</v>
      </c>
      <c r="AZ487" s="686">
        <v>0</v>
      </c>
      <c r="BA487" s="686">
        <v>0</v>
      </c>
    </row>
    <row r="488" spans="1:53" outlineLevel="2">
      <c r="A488" s="799" t="s">
        <v>3232</v>
      </c>
      <c r="B488" s="800" t="s">
        <v>3233</v>
      </c>
      <c r="C488" s="801" t="s">
        <v>1434</v>
      </c>
      <c r="D488" s="802"/>
      <c r="E488" s="803"/>
      <c r="F488" s="686">
        <v>0</v>
      </c>
      <c r="G488" s="686">
        <v>614156.43000000005</v>
      </c>
      <c r="H488" s="818">
        <v>-614156.43000000005</v>
      </c>
      <c r="I488" s="804" t="s">
        <v>3376</v>
      </c>
      <c r="K488" s="686">
        <v>-550824.80000000005</v>
      </c>
      <c r="L488" s="686">
        <v>4913251.4400000004</v>
      </c>
      <c r="M488" s="818">
        <v>-5464076.2400000002</v>
      </c>
      <c r="N488" s="804">
        <v>-1.1121100368516861</v>
      </c>
      <c r="Q488" s="686">
        <v>0</v>
      </c>
      <c r="R488" s="686">
        <v>1842469.29</v>
      </c>
      <c r="S488" s="818">
        <v>-1842469.29</v>
      </c>
      <c r="T488" s="804" t="s">
        <v>3376</v>
      </c>
      <c r="V488" s="686">
        <v>1905781.26</v>
      </c>
      <c r="W488" s="686">
        <v>4913251.4400000004</v>
      </c>
      <c r="X488" s="818">
        <v>-3007470.1800000006</v>
      </c>
      <c r="Y488" s="804">
        <v>-0.61211403827523236</v>
      </c>
      <c r="AA488" s="687">
        <v>0</v>
      </c>
      <c r="AB488" s="686"/>
      <c r="AC488" s="686">
        <v>614156.43000000005</v>
      </c>
      <c r="AD488" s="686">
        <v>614156.43000000005</v>
      </c>
      <c r="AE488" s="686">
        <v>614156.43000000005</v>
      </c>
      <c r="AF488" s="686">
        <v>614156.43000000005</v>
      </c>
      <c r="AG488" s="686">
        <v>614156.43000000005</v>
      </c>
      <c r="AH488" s="686">
        <v>614156.43000000005</v>
      </c>
      <c r="AI488" s="686">
        <v>614156.43000000005</v>
      </c>
      <c r="AJ488" s="686">
        <v>614156.43000000005</v>
      </c>
      <c r="AK488" s="686">
        <v>614156.43000000005</v>
      </c>
      <c r="AL488" s="686">
        <v>614156.43000000005</v>
      </c>
      <c r="AM488" s="686">
        <v>614156.43000000005</v>
      </c>
      <c r="AN488" s="686">
        <v>614136.77</v>
      </c>
      <c r="AO488" s="686"/>
      <c r="AP488" s="686">
        <v>-550824.80000000005</v>
      </c>
      <c r="AQ488" s="686">
        <v>0</v>
      </c>
      <c r="AR488" s="686">
        <v>0</v>
      </c>
      <c r="AS488" s="686">
        <v>0</v>
      </c>
      <c r="AT488" s="686">
        <v>0</v>
      </c>
      <c r="AU488" s="686">
        <v>0</v>
      </c>
      <c r="AV488" s="686">
        <v>0</v>
      </c>
      <c r="AW488" s="686">
        <v>0</v>
      </c>
      <c r="AX488" s="686">
        <v>0</v>
      </c>
      <c r="AY488" s="686">
        <v>0</v>
      </c>
      <c r="AZ488" s="686">
        <v>0</v>
      </c>
      <c r="BA488" s="686">
        <v>0</v>
      </c>
    </row>
    <row r="489" spans="1:53" outlineLevel="2">
      <c r="A489" s="799" t="s">
        <v>3528</v>
      </c>
      <c r="B489" s="800" t="s">
        <v>3529</v>
      </c>
      <c r="C489" s="801" t="s">
        <v>1434</v>
      </c>
      <c r="D489" s="802"/>
      <c r="E489" s="803"/>
      <c r="F489" s="686">
        <v>587156.43000000005</v>
      </c>
      <c r="G489" s="686">
        <v>0</v>
      </c>
      <c r="H489" s="818">
        <v>587156.43000000005</v>
      </c>
      <c r="I489" s="804" t="s">
        <v>3376</v>
      </c>
      <c r="K489" s="686">
        <v>4697251.4400000004</v>
      </c>
      <c r="L489" s="686">
        <v>0</v>
      </c>
      <c r="M489" s="818">
        <v>4697251.4400000004</v>
      </c>
      <c r="N489" s="804" t="s">
        <v>3376</v>
      </c>
      <c r="Q489" s="686">
        <v>1761469.29</v>
      </c>
      <c r="R489" s="686">
        <v>0</v>
      </c>
      <c r="S489" s="818">
        <v>1761469.29</v>
      </c>
      <c r="T489" s="804" t="s">
        <v>3376</v>
      </c>
      <c r="V489" s="686">
        <v>4697251.4400000004</v>
      </c>
      <c r="W489" s="686">
        <v>0</v>
      </c>
      <c r="X489" s="818">
        <v>4697251.4400000004</v>
      </c>
      <c r="Y489" s="804" t="s">
        <v>3376</v>
      </c>
      <c r="AA489" s="687">
        <v>0</v>
      </c>
      <c r="AB489" s="686"/>
      <c r="AC489" s="686">
        <v>0</v>
      </c>
      <c r="AD489" s="686">
        <v>0</v>
      </c>
      <c r="AE489" s="686">
        <v>0</v>
      </c>
      <c r="AF489" s="686">
        <v>0</v>
      </c>
      <c r="AG489" s="686">
        <v>0</v>
      </c>
      <c r="AH489" s="686">
        <v>0</v>
      </c>
      <c r="AI489" s="686">
        <v>0</v>
      </c>
      <c r="AJ489" s="686">
        <v>0</v>
      </c>
      <c r="AK489" s="686">
        <v>0</v>
      </c>
      <c r="AL489" s="686">
        <v>0</v>
      </c>
      <c r="AM489" s="686">
        <v>0</v>
      </c>
      <c r="AN489" s="686">
        <v>0</v>
      </c>
      <c r="AO489" s="686"/>
      <c r="AP489" s="686">
        <v>587156.43000000005</v>
      </c>
      <c r="AQ489" s="686">
        <v>587156.43000000005</v>
      </c>
      <c r="AR489" s="686">
        <v>587156.43000000005</v>
      </c>
      <c r="AS489" s="686">
        <v>587156.43000000005</v>
      </c>
      <c r="AT489" s="686">
        <v>587156.43000000005</v>
      </c>
      <c r="AU489" s="686">
        <v>587156.43000000005</v>
      </c>
      <c r="AV489" s="686">
        <v>587156.43000000005</v>
      </c>
      <c r="AW489" s="686">
        <v>587156.43000000005</v>
      </c>
      <c r="AX489" s="686">
        <v>0</v>
      </c>
      <c r="AY489" s="686">
        <v>0</v>
      </c>
      <c r="AZ489" s="686">
        <v>0</v>
      </c>
      <c r="BA489" s="686">
        <v>0</v>
      </c>
    </row>
    <row r="490" spans="1:53" outlineLevel="2">
      <c r="A490" s="799" t="s">
        <v>1441</v>
      </c>
      <c r="B490" s="800" t="s">
        <v>1442</v>
      </c>
      <c r="C490" s="801" t="s">
        <v>1443</v>
      </c>
      <c r="D490" s="802"/>
      <c r="E490" s="803"/>
      <c r="F490" s="686">
        <v>0</v>
      </c>
      <c r="G490" s="686">
        <v>0</v>
      </c>
      <c r="H490" s="818">
        <v>0</v>
      </c>
      <c r="I490" s="804">
        <v>0</v>
      </c>
      <c r="K490" s="686">
        <v>0</v>
      </c>
      <c r="L490" s="686">
        <v>0</v>
      </c>
      <c r="M490" s="818">
        <v>0</v>
      </c>
      <c r="N490" s="804">
        <v>0</v>
      </c>
      <c r="Q490" s="686">
        <v>0</v>
      </c>
      <c r="R490" s="686">
        <v>0</v>
      </c>
      <c r="S490" s="818">
        <v>0</v>
      </c>
      <c r="T490" s="804">
        <v>0</v>
      </c>
      <c r="V490" s="686">
        <v>0</v>
      </c>
      <c r="W490" s="686">
        <v>-274522.59000000003</v>
      </c>
      <c r="X490" s="818">
        <v>274522.59000000003</v>
      </c>
      <c r="Y490" s="804" t="s">
        <v>3376</v>
      </c>
      <c r="AA490" s="687">
        <v>0</v>
      </c>
      <c r="AB490" s="686"/>
      <c r="AC490" s="686">
        <v>0</v>
      </c>
      <c r="AD490" s="686">
        <v>0</v>
      </c>
      <c r="AE490" s="686">
        <v>0</v>
      </c>
      <c r="AF490" s="686">
        <v>0</v>
      </c>
      <c r="AG490" s="686">
        <v>0</v>
      </c>
      <c r="AH490" s="686">
        <v>0</v>
      </c>
      <c r="AI490" s="686">
        <v>0</v>
      </c>
      <c r="AJ490" s="686">
        <v>0</v>
      </c>
      <c r="AK490" s="686">
        <v>0</v>
      </c>
      <c r="AL490" s="686">
        <v>0</v>
      </c>
      <c r="AM490" s="686">
        <v>0</v>
      </c>
      <c r="AN490" s="686">
        <v>0</v>
      </c>
      <c r="AO490" s="686"/>
      <c r="AP490" s="686">
        <v>0</v>
      </c>
      <c r="AQ490" s="686">
        <v>0</v>
      </c>
      <c r="AR490" s="686">
        <v>0</v>
      </c>
      <c r="AS490" s="686">
        <v>0</v>
      </c>
      <c r="AT490" s="686">
        <v>0</v>
      </c>
      <c r="AU490" s="686">
        <v>0</v>
      </c>
      <c r="AV490" s="686">
        <v>0</v>
      </c>
      <c r="AW490" s="686">
        <v>0</v>
      </c>
      <c r="AX490" s="686">
        <v>0</v>
      </c>
      <c r="AY490" s="686">
        <v>0</v>
      </c>
      <c r="AZ490" s="686">
        <v>0</v>
      </c>
      <c r="BA490" s="686">
        <v>0</v>
      </c>
    </row>
    <row r="491" spans="1:53" outlineLevel="2">
      <c r="A491" s="799" t="s">
        <v>1444</v>
      </c>
      <c r="B491" s="800" t="s">
        <v>1445</v>
      </c>
      <c r="C491" s="801" t="s">
        <v>1443</v>
      </c>
      <c r="D491" s="802"/>
      <c r="E491" s="803"/>
      <c r="F491" s="686">
        <v>0</v>
      </c>
      <c r="G491" s="686">
        <v>0</v>
      </c>
      <c r="H491" s="818">
        <v>0</v>
      </c>
      <c r="I491" s="804">
        <v>0</v>
      </c>
      <c r="K491" s="686">
        <v>0</v>
      </c>
      <c r="L491" s="686">
        <v>0</v>
      </c>
      <c r="M491" s="818">
        <v>0</v>
      </c>
      <c r="N491" s="804">
        <v>0</v>
      </c>
      <c r="Q491" s="686">
        <v>0</v>
      </c>
      <c r="R491" s="686">
        <v>0</v>
      </c>
      <c r="S491" s="818">
        <v>0</v>
      </c>
      <c r="T491" s="804">
        <v>0</v>
      </c>
      <c r="V491" s="686">
        <v>0</v>
      </c>
      <c r="W491" s="686">
        <v>-363105.71</v>
      </c>
      <c r="X491" s="818">
        <v>363105.71</v>
      </c>
      <c r="Y491" s="804" t="s">
        <v>3376</v>
      </c>
      <c r="AA491" s="687">
        <v>0</v>
      </c>
      <c r="AB491" s="686"/>
      <c r="AC491" s="686">
        <v>0</v>
      </c>
      <c r="AD491" s="686">
        <v>0</v>
      </c>
      <c r="AE491" s="686">
        <v>0</v>
      </c>
      <c r="AF491" s="686">
        <v>0</v>
      </c>
      <c r="AG491" s="686">
        <v>0</v>
      </c>
      <c r="AH491" s="686">
        <v>0</v>
      </c>
      <c r="AI491" s="686">
        <v>0</v>
      </c>
      <c r="AJ491" s="686">
        <v>0</v>
      </c>
      <c r="AK491" s="686">
        <v>0</v>
      </c>
      <c r="AL491" s="686">
        <v>0</v>
      </c>
      <c r="AM491" s="686">
        <v>0</v>
      </c>
      <c r="AN491" s="686">
        <v>0</v>
      </c>
      <c r="AO491" s="686"/>
      <c r="AP491" s="686">
        <v>0</v>
      </c>
      <c r="AQ491" s="686">
        <v>0</v>
      </c>
      <c r="AR491" s="686">
        <v>0</v>
      </c>
      <c r="AS491" s="686">
        <v>0</v>
      </c>
      <c r="AT491" s="686">
        <v>0</v>
      </c>
      <c r="AU491" s="686">
        <v>0</v>
      </c>
      <c r="AV491" s="686">
        <v>0</v>
      </c>
      <c r="AW491" s="686">
        <v>0</v>
      </c>
      <c r="AX491" s="686">
        <v>0</v>
      </c>
      <c r="AY491" s="686">
        <v>0</v>
      </c>
      <c r="AZ491" s="686">
        <v>0</v>
      </c>
      <c r="BA491" s="686">
        <v>0</v>
      </c>
    </row>
    <row r="492" spans="1:53" outlineLevel="2">
      <c r="A492" s="799" t="s">
        <v>1446</v>
      </c>
      <c r="B492" s="800" t="s">
        <v>1447</v>
      </c>
      <c r="C492" s="801" t="s">
        <v>1443</v>
      </c>
      <c r="D492" s="802"/>
      <c r="E492" s="803"/>
      <c r="F492" s="686">
        <v>0</v>
      </c>
      <c r="G492" s="686">
        <v>-372463.10000000003</v>
      </c>
      <c r="H492" s="818">
        <v>372463.10000000003</v>
      </c>
      <c r="I492" s="804" t="s">
        <v>3376</v>
      </c>
      <c r="K492" s="686">
        <v>0</v>
      </c>
      <c r="L492" s="686">
        <v>-372463.10000000003</v>
      </c>
      <c r="M492" s="818">
        <v>372463.10000000003</v>
      </c>
      <c r="N492" s="804" t="s">
        <v>3376</v>
      </c>
      <c r="Q492" s="686">
        <v>0</v>
      </c>
      <c r="R492" s="686">
        <v>-372463.10000000003</v>
      </c>
      <c r="S492" s="818">
        <v>372463.10000000003</v>
      </c>
      <c r="T492" s="804" t="s">
        <v>3376</v>
      </c>
      <c r="V492" s="686">
        <v>0</v>
      </c>
      <c r="W492" s="686">
        <v>-373447.56000000006</v>
      </c>
      <c r="X492" s="818">
        <v>373447.56000000006</v>
      </c>
      <c r="Y492" s="804" t="s">
        <v>3376</v>
      </c>
      <c r="AA492" s="687">
        <v>0</v>
      </c>
      <c r="AB492" s="686"/>
      <c r="AC492" s="686">
        <v>0</v>
      </c>
      <c r="AD492" s="686">
        <v>0</v>
      </c>
      <c r="AE492" s="686">
        <v>0</v>
      </c>
      <c r="AF492" s="686">
        <v>0</v>
      </c>
      <c r="AG492" s="686">
        <v>0</v>
      </c>
      <c r="AH492" s="686">
        <v>0</v>
      </c>
      <c r="AI492" s="686">
        <v>0</v>
      </c>
      <c r="AJ492" s="686">
        <v>-372463.10000000003</v>
      </c>
      <c r="AK492" s="686">
        <v>0</v>
      </c>
      <c r="AL492" s="686">
        <v>0</v>
      </c>
      <c r="AM492" s="686">
        <v>0</v>
      </c>
      <c r="AN492" s="686">
        <v>0</v>
      </c>
      <c r="AO492" s="686"/>
      <c r="AP492" s="686">
        <v>0</v>
      </c>
      <c r="AQ492" s="686">
        <v>0</v>
      </c>
      <c r="AR492" s="686">
        <v>0</v>
      </c>
      <c r="AS492" s="686">
        <v>0</v>
      </c>
      <c r="AT492" s="686">
        <v>0</v>
      </c>
      <c r="AU492" s="686">
        <v>0</v>
      </c>
      <c r="AV492" s="686">
        <v>0</v>
      </c>
      <c r="AW492" s="686">
        <v>0</v>
      </c>
      <c r="AX492" s="686">
        <v>0</v>
      </c>
      <c r="AY492" s="686">
        <v>0</v>
      </c>
      <c r="AZ492" s="686">
        <v>0</v>
      </c>
      <c r="BA492" s="686">
        <v>0</v>
      </c>
    </row>
    <row r="493" spans="1:53" outlineLevel="2">
      <c r="A493" s="799" t="s">
        <v>1448</v>
      </c>
      <c r="B493" s="800" t="s">
        <v>1449</v>
      </c>
      <c r="C493" s="801" t="s">
        <v>1443</v>
      </c>
      <c r="D493" s="802"/>
      <c r="E493" s="803"/>
      <c r="F493" s="686">
        <v>0</v>
      </c>
      <c r="G493" s="686">
        <v>0</v>
      </c>
      <c r="H493" s="818">
        <v>0</v>
      </c>
      <c r="I493" s="804">
        <v>0</v>
      </c>
      <c r="K493" s="686">
        <v>0</v>
      </c>
      <c r="L493" s="686">
        <v>0</v>
      </c>
      <c r="M493" s="818">
        <v>0</v>
      </c>
      <c r="N493" s="804">
        <v>0</v>
      </c>
      <c r="Q493" s="686">
        <v>0</v>
      </c>
      <c r="R493" s="686">
        <v>0</v>
      </c>
      <c r="S493" s="818">
        <v>0</v>
      </c>
      <c r="T493" s="804">
        <v>0</v>
      </c>
      <c r="V493" s="686">
        <v>-832.23</v>
      </c>
      <c r="W493" s="686">
        <v>189264</v>
      </c>
      <c r="X493" s="818">
        <v>-190096.23</v>
      </c>
      <c r="Y493" s="804">
        <v>-1.0043971912249556</v>
      </c>
      <c r="AA493" s="687">
        <v>47313</v>
      </c>
      <c r="AB493" s="686"/>
      <c r="AC493" s="686">
        <v>0</v>
      </c>
      <c r="AD493" s="686">
        <v>0</v>
      </c>
      <c r="AE493" s="686">
        <v>0</v>
      </c>
      <c r="AF493" s="686">
        <v>0</v>
      </c>
      <c r="AG493" s="686">
        <v>0</v>
      </c>
      <c r="AH493" s="686">
        <v>0</v>
      </c>
      <c r="AI493" s="686">
        <v>0</v>
      </c>
      <c r="AJ493" s="686">
        <v>0</v>
      </c>
      <c r="AK493" s="686">
        <v>-832.23</v>
      </c>
      <c r="AL493" s="686">
        <v>0</v>
      </c>
      <c r="AM493" s="686">
        <v>0</v>
      </c>
      <c r="AN493" s="686">
        <v>0</v>
      </c>
      <c r="AO493" s="686"/>
      <c r="AP493" s="686">
        <v>0</v>
      </c>
      <c r="AQ493" s="686">
        <v>0</v>
      </c>
      <c r="AR493" s="686">
        <v>0</v>
      </c>
      <c r="AS493" s="686">
        <v>0</v>
      </c>
      <c r="AT493" s="686">
        <v>0</v>
      </c>
      <c r="AU493" s="686">
        <v>0</v>
      </c>
      <c r="AV493" s="686">
        <v>0</v>
      </c>
      <c r="AW493" s="686">
        <v>0</v>
      </c>
      <c r="AX493" s="686">
        <v>0</v>
      </c>
      <c r="AY493" s="686">
        <v>0</v>
      </c>
      <c r="AZ493" s="686">
        <v>0</v>
      </c>
      <c r="BA493" s="686">
        <v>0</v>
      </c>
    </row>
    <row r="494" spans="1:53" outlineLevel="2">
      <c r="A494" s="799" t="s">
        <v>3234</v>
      </c>
      <c r="B494" s="800" t="s">
        <v>3235</v>
      </c>
      <c r="C494" s="801" t="s">
        <v>1443</v>
      </c>
      <c r="D494" s="802"/>
      <c r="E494" s="803"/>
      <c r="F494" s="686">
        <v>0</v>
      </c>
      <c r="G494" s="686">
        <v>51101</v>
      </c>
      <c r="H494" s="818">
        <v>-51101</v>
      </c>
      <c r="I494" s="804" t="s">
        <v>3376</v>
      </c>
      <c r="K494" s="686">
        <v>0</v>
      </c>
      <c r="L494" s="686">
        <v>412127</v>
      </c>
      <c r="M494" s="818">
        <v>-412127</v>
      </c>
      <c r="N494" s="804" t="s">
        <v>3376</v>
      </c>
      <c r="Q494" s="686">
        <v>0</v>
      </c>
      <c r="R494" s="686">
        <v>156622</v>
      </c>
      <c r="S494" s="818">
        <v>-156622</v>
      </c>
      <c r="T494" s="804" t="s">
        <v>3376</v>
      </c>
      <c r="V494" s="686">
        <v>24710</v>
      </c>
      <c r="W494" s="686">
        <v>412127</v>
      </c>
      <c r="X494" s="818">
        <v>-387417</v>
      </c>
      <c r="Y494" s="804">
        <v>-0.94004275381132518</v>
      </c>
      <c r="AA494" s="687">
        <v>0</v>
      </c>
      <c r="AB494" s="686"/>
      <c r="AC494" s="686">
        <v>51101</v>
      </c>
      <c r="AD494" s="686">
        <v>51101</v>
      </c>
      <c r="AE494" s="686">
        <v>51101</v>
      </c>
      <c r="AF494" s="686">
        <v>51101</v>
      </c>
      <c r="AG494" s="686">
        <v>51101</v>
      </c>
      <c r="AH494" s="686">
        <v>51101</v>
      </c>
      <c r="AI494" s="686">
        <v>54420</v>
      </c>
      <c r="AJ494" s="686">
        <v>51101</v>
      </c>
      <c r="AK494" s="686">
        <v>51101</v>
      </c>
      <c r="AL494" s="686">
        <v>51101</v>
      </c>
      <c r="AM494" s="686">
        <v>51101</v>
      </c>
      <c r="AN494" s="686">
        <v>-128593</v>
      </c>
      <c r="AO494" s="686"/>
      <c r="AP494" s="686">
        <v>0</v>
      </c>
      <c r="AQ494" s="686">
        <v>0</v>
      </c>
      <c r="AR494" s="686">
        <v>0</v>
      </c>
      <c r="AS494" s="686">
        <v>0</v>
      </c>
      <c r="AT494" s="686">
        <v>0</v>
      </c>
      <c r="AU494" s="686">
        <v>0</v>
      </c>
      <c r="AV494" s="686">
        <v>0</v>
      </c>
      <c r="AW494" s="686">
        <v>0</v>
      </c>
      <c r="AX494" s="686">
        <v>0</v>
      </c>
      <c r="AY494" s="686">
        <v>0</v>
      </c>
      <c r="AZ494" s="686">
        <v>0</v>
      </c>
      <c r="BA494" s="686">
        <v>0</v>
      </c>
    </row>
    <row r="495" spans="1:53" outlineLevel="2">
      <c r="A495" s="799" t="s">
        <v>3530</v>
      </c>
      <c r="B495" s="800" t="s">
        <v>3531</v>
      </c>
      <c r="C495" s="801" t="s">
        <v>1443</v>
      </c>
      <c r="D495" s="802"/>
      <c r="E495" s="803"/>
      <c r="F495" s="686">
        <v>55192</v>
      </c>
      <c r="G495" s="686">
        <v>0</v>
      </c>
      <c r="H495" s="818">
        <v>55192</v>
      </c>
      <c r="I495" s="804" t="s">
        <v>3376</v>
      </c>
      <c r="K495" s="686">
        <v>444388</v>
      </c>
      <c r="L495" s="686">
        <v>0</v>
      </c>
      <c r="M495" s="818">
        <v>444388</v>
      </c>
      <c r="N495" s="804" t="s">
        <v>3376</v>
      </c>
      <c r="Q495" s="686">
        <v>168428</v>
      </c>
      <c r="R495" s="686">
        <v>0</v>
      </c>
      <c r="S495" s="818">
        <v>168428</v>
      </c>
      <c r="T495" s="804" t="s">
        <v>3376</v>
      </c>
      <c r="V495" s="686">
        <v>444388</v>
      </c>
      <c r="W495" s="686">
        <v>0</v>
      </c>
      <c r="X495" s="818">
        <v>444388</v>
      </c>
      <c r="Y495" s="804" t="s">
        <v>3376</v>
      </c>
      <c r="AA495" s="687">
        <v>0</v>
      </c>
      <c r="AB495" s="686"/>
      <c r="AC495" s="686">
        <v>0</v>
      </c>
      <c r="AD495" s="686">
        <v>0</v>
      </c>
      <c r="AE495" s="686">
        <v>0</v>
      </c>
      <c r="AF495" s="686">
        <v>0</v>
      </c>
      <c r="AG495" s="686">
        <v>0</v>
      </c>
      <c r="AH495" s="686">
        <v>0</v>
      </c>
      <c r="AI495" s="686">
        <v>0</v>
      </c>
      <c r="AJ495" s="686">
        <v>0</v>
      </c>
      <c r="AK495" s="686">
        <v>0</v>
      </c>
      <c r="AL495" s="686">
        <v>0</v>
      </c>
      <c r="AM495" s="686">
        <v>0</v>
      </c>
      <c r="AN495" s="686">
        <v>0</v>
      </c>
      <c r="AO495" s="686"/>
      <c r="AP495" s="686">
        <v>55192</v>
      </c>
      <c r="AQ495" s="686">
        <v>55192</v>
      </c>
      <c r="AR495" s="686">
        <v>55192</v>
      </c>
      <c r="AS495" s="686">
        <v>55192</v>
      </c>
      <c r="AT495" s="686">
        <v>55192</v>
      </c>
      <c r="AU495" s="686">
        <v>55192</v>
      </c>
      <c r="AV495" s="686">
        <v>58044</v>
      </c>
      <c r="AW495" s="686">
        <v>55192</v>
      </c>
      <c r="AX495" s="686">
        <v>0</v>
      </c>
      <c r="AY495" s="686">
        <v>0</v>
      </c>
      <c r="AZ495" s="686">
        <v>0</v>
      </c>
      <c r="BA495" s="686">
        <v>0</v>
      </c>
    </row>
    <row r="496" spans="1:53" outlineLevel="2">
      <c r="A496" s="799" t="s">
        <v>1450</v>
      </c>
      <c r="B496" s="800" t="s">
        <v>1451</v>
      </c>
      <c r="C496" s="801" t="s">
        <v>1452</v>
      </c>
      <c r="D496" s="802"/>
      <c r="E496" s="803"/>
      <c r="F496" s="686">
        <v>-130984.25</v>
      </c>
      <c r="G496" s="686">
        <v>-116104.41</v>
      </c>
      <c r="H496" s="818">
        <v>-14879.839999999997</v>
      </c>
      <c r="I496" s="804">
        <v>-0.12815912849477462</v>
      </c>
      <c r="K496" s="686">
        <v>-1027255.05</v>
      </c>
      <c r="L496" s="686">
        <v>-960381.28</v>
      </c>
      <c r="M496" s="818">
        <v>-66873.770000000019</v>
      </c>
      <c r="N496" s="804">
        <v>-6.9632521366930447E-2</v>
      </c>
      <c r="Q496" s="686">
        <v>-391694.58</v>
      </c>
      <c r="R496" s="686">
        <v>-311840.84000000003</v>
      </c>
      <c r="S496" s="818">
        <v>-79853.739999999991</v>
      </c>
      <c r="T496" s="804">
        <v>-0.25607210396175173</v>
      </c>
      <c r="V496" s="686">
        <v>-1600334.83</v>
      </c>
      <c r="W496" s="686">
        <v>-1461233.75</v>
      </c>
      <c r="X496" s="818">
        <v>-139101.08000000007</v>
      </c>
      <c r="Y496" s="804">
        <v>-9.519426991061497E-2</v>
      </c>
      <c r="AA496" s="687">
        <v>-167337.46</v>
      </c>
      <c r="AB496" s="686"/>
      <c r="AC496" s="686">
        <v>-89944.95</v>
      </c>
      <c r="AD496" s="686">
        <v>-125133.44</v>
      </c>
      <c r="AE496" s="686">
        <v>-118713.86</v>
      </c>
      <c r="AF496" s="686">
        <v>-117016.49</v>
      </c>
      <c r="AG496" s="686">
        <v>-197731.7</v>
      </c>
      <c r="AH496" s="686">
        <v>-89252.76</v>
      </c>
      <c r="AI496" s="686">
        <v>-106483.67</v>
      </c>
      <c r="AJ496" s="686">
        <v>-116104.41</v>
      </c>
      <c r="AK496" s="686">
        <v>-136836.99</v>
      </c>
      <c r="AL496" s="686">
        <v>-145552.5</v>
      </c>
      <c r="AM496" s="686">
        <v>-185171.02</v>
      </c>
      <c r="AN496" s="686">
        <v>-105519.27</v>
      </c>
      <c r="AO496" s="686"/>
      <c r="AP496" s="686">
        <v>-93326.720000000001</v>
      </c>
      <c r="AQ496" s="686">
        <v>-127304.19</v>
      </c>
      <c r="AR496" s="686">
        <v>-115198.32</v>
      </c>
      <c r="AS496" s="686">
        <v>-113808.87</v>
      </c>
      <c r="AT496" s="686">
        <v>-185922.37</v>
      </c>
      <c r="AU496" s="686">
        <v>-118209.99</v>
      </c>
      <c r="AV496" s="686">
        <v>-142500.34</v>
      </c>
      <c r="AW496" s="686">
        <v>-130984.25</v>
      </c>
      <c r="AX496" s="686">
        <v>-60424.74</v>
      </c>
      <c r="AY496" s="686">
        <v>0</v>
      </c>
      <c r="AZ496" s="686">
        <v>0</v>
      </c>
      <c r="BA496" s="686">
        <v>0</v>
      </c>
    </row>
    <row r="497" spans="1:53" outlineLevel="2">
      <c r="A497" s="799" t="s">
        <v>1453</v>
      </c>
      <c r="B497" s="800" t="s">
        <v>1454</v>
      </c>
      <c r="C497" s="801" t="s">
        <v>1455</v>
      </c>
      <c r="D497" s="802"/>
      <c r="E497" s="803"/>
      <c r="F497" s="686">
        <v>-721.09</v>
      </c>
      <c r="G497" s="686">
        <v>-571.63</v>
      </c>
      <c r="H497" s="818">
        <v>-149.46000000000004</v>
      </c>
      <c r="I497" s="804">
        <v>-0.26146283435089135</v>
      </c>
      <c r="K497" s="686">
        <v>-5272.97</v>
      </c>
      <c r="L497" s="686">
        <v>-4759.1900000000005</v>
      </c>
      <c r="M497" s="818">
        <v>-513.77999999999975</v>
      </c>
      <c r="N497" s="804">
        <v>-0.10795534534237962</v>
      </c>
      <c r="Q497" s="686">
        <v>-2063.21</v>
      </c>
      <c r="R497" s="686">
        <v>-1645.46</v>
      </c>
      <c r="S497" s="818">
        <v>-417.75</v>
      </c>
      <c r="T497" s="804">
        <v>-0.25388037387721368</v>
      </c>
      <c r="V497" s="686">
        <v>-7914.92</v>
      </c>
      <c r="W497" s="686">
        <v>-7944.9000000000005</v>
      </c>
      <c r="X497" s="818">
        <v>29.980000000000473</v>
      </c>
      <c r="Y497" s="804">
        <v>3.7734899117673566E-3</v>
      </c>
      <c r="AA497" s="687">
        <v>-967.46</v>
      </c>
      <c r="AB497" s="686"/>
      <c r="AC497" s="686">
        <v>-463.67</v>
      </c>
      <c r="AD497" s="686">
        <v>-572.80000000000007</v>
      </c>
      <c r="AE497" s="686">
        <v>-525.34</v>
      </c>
      <c r="AF497" s="686">
        <v>-571.54</v>
      </c>
      <c r="AG497" s="686">
        <v>-980.38</v>
      </c>
      <c r="AH497" s="686">
        <v>-534.39</v>
      </c>
      <c r="AI497" s="686">
        <v>-539.44000000000005</v>
      </c>
      <c r="AJ497" s="686">
        <v>-571.63</v>
      </c>
      <c r="AK497" s="686">
        <v>-570.85</v>
      </c>
      <c r="AL497" s="686">
        <v>-546.72</v>
      </c>
      <c r="AM497" s="686">
        <v>-932.2</v>
      </c>
      <c r="AN497" s="686">
        <v>-592.18000000000006</v>
      </c>
      <c r="AO497" s="686"/>
      <c r="AP497" s="686">
        <v>-417.78000000000003</v>
      </c>
      <c r="AQ497" s="686">
        <v>-712.78</v>
      </c>
      <c r="AR497" s="686">
        <v>-525.91</v>
      </c>
      <c r="AS497" s="686">
        <v>-600.22</v>
      </c>
      <c r="AT497" s="686">
        <v>-953.07</v>
      </c>
      <c r="AU497" s="686">
        <v>-704.34</v>
      </c>
      <c r="AV497" s="686">
        <v>-637.78</v>
      </c>
      <c r="AW497" s="686">
        <v>-721.09</v>
      </c>
      <c r="AX497" s="686">
        <v>-336.68</v>
      </c>
      <c r="AY497" s="686">
        <v>0</v>
      </c>
      <c r="AZ497" s="686">
        <v>0</v>
      </c>
      <c r="BA497" s="686">
        <v>0</v>
      </c>
    </row>
    <row r="498" spans="1:53" outlineLevel="2">
      <c r="A498" s="799" t="s">
        <v>1456</v>
      </c>
      <c r="B498" s="800" t="s">
        <v>1457</v>
      </c>
      <c r="C498" s="801" t="s">
        <v>1458</v>
      </c>
      <c r="D498" s="802"/>
      <c r="E498" s="803"/>
      <c r="F498" s="686">
        <v>-841.33</v>
      </c>
      <c r="G498" s="686">
        <v>-611.53</v>
      </c>
      <c r="H498" s="818">
        <v>-229.80000000000007</v>
      </c>
      <c r="I498" s="804">
        <v>-0.37577878436053846</v>
      </c>
      <c r="K498" s="686">
        <v>-6122.4400000000005</v>
      </c>
      <c r="L498" s="686">
        <v>-5191.83</v>
      </c>
      <c r="M498" s="818">
        <v>-930.61000000000058</v>
      </c>
      <c r="N498" s="804">
        <v>-0.1792450831402416</v>
      </c>
      <c r="Q498" s="686">
        <v>-2422.3200000000002</v>
      </c>
      <c r="R498" s="686">
        <v>-1747.29</v>
      </c>
      <c r="S498" s="818">
        <v>-675.0300000000002</v>
      </c>
      <c r="T498" s="804">
        <v>-0.38632968768779091</v>
      </c>
      <c r="V498" s="686">
        <v>-8975.08</v>
      </c>
      <c r="W498" s="686">
        <v>-9459.2799999999988</v>
      </c>
      <c r="X498" s="818">
        <v>484.19999999999891</v>
      </c>
      <c r="Y498" s="804">
        <v>5.118782824908439E-2</v>
      </c>
      <c r="AA498" s="687">
        <v>-1311.18</v>
      </c>
      <c r="AB498" s="686"/>
      <c r="AC498" s="686">
        <v>-517.64</v>
      </c>
      <c r="AD498" s="686">
        <v>-641.84</v>
      </c>
      <c r="AE498" s="686">
        <v>-592.74</v>
      </c>
      <c r="AF498" s="686">
        <v>-620.35</v>
      </c>
      <c r="AG498" s="686">
        <v>-1071.97</v>
      </c>
      <c r="AH498" s="686">
        <v>-565.35</v>
      </c>
      <c r="AI498" s="686">
        <v>-570.41</v>
      </c>
      <c r="AJ498" s="686">
        <v>-611.53</v>
      </c>
      <c r="AK498" s="686">
        <v>-607.22</v>
      </c>
      <c r="AL498" s="686">
        <v>-612.63</v>
      </c>
      <c r="AM498" s="686">
        <v>-992.16</v>
      </c>
      <c r="AN498" s="686">
        <v>-640.63</v>
      </c>
      <c r="AO498" s="686"/>
      <c r="AP498" s="686">
        <v>-468.1</v>
      </c>
      <c r="AQ498" s="686">
        <v>-719.06000000000006</v>
      </c>
      <c r="AR498" s="686">
        <v>-575.21</v>
      </c>
      <c r="AS498" s="686">
        <v>-732.81000000000006</v>
      </c>
      <c r="AT498" s="686">
        <v>-1204.94</v>
      </c>
      <c r="AU498" s="686">
        <v>-832.91</v>
      </c>
      <c r="AV498" s="686">
        <v>-748.08</v>
      </c>
      <c r="AW498" s="686">
        <v>-841.33</v>
      </c>
      <c r="AX498" s="686">
        <v>-330.79</v>
      </c>
      <c r="AY498" s="686">
        <v>0</v>
      </c>
      <c r="AZ498" s="686">
        <v>0</v>
      </c>
      <c r="BA498" s="686">
        <v>0</v>
      </c>
    </row>
    <row r="499" spans="1:53" outlineLevel="2">
      <c r="A499" s="799" t="s">
        <v>1460</v>
      </c>
      <c r="B499" s="800" t="s">
        <v>1461</v>
      </c>
      <c r="C499" s="801" t="s">
        <v>1459</v>
      </c>
      <c r="D499" s="802"/>
      <c r="E499" s="803"/>
      <c r="F499" s="686">
        <v>0</v>
      </c>
      <c r="G499" s="686">
        <v>7431.1900000000005</v>
      </c>
      <c r="H499" s="818">
        <v>-7431.1900000000005</v>
      </c>
      <c r="I499" s="804" t="s">
        <v>3376</v>
      </c>
      <c r="K499" s="686">
        <v>0</v>
      </c>
      <c r="L499" s="686">
        <v>7431.1900000000005</v>
      </c>
      <c r="M499" s="818">
        <v>-7431.1900000000005</v>
      </c>
      <c r="N499" s="804" t="s">
        <v>3376</v>
      </c>
      <c r="Q499" s="686">
        <v>0</v>
      </c>
      <c r="R499" s="686">
        <v>7431.1900000000005</v>
      </c>
      <c r="S499" s="818">
        <v>-7431.1900000000005</v>
      </c>
      <c r="T499" s="804" t="s">
        <v>3376</v>
      </c>
      <c r="V499" s="686">
        <v>0</v>
      </c>
      <c r="W499" s="686">
        <v>11969.19</v>
      </c>
      <c r="X499" s="818">
        <v>-11969.19</v>
      </c>
      <c r="Y499" s="804" t="s">
        <v>3376</v>
      </c>
      <c r="AA499" s="687">
        <v>1136</v>
      </c>
      <c r="AB499" s="686"/>
      <c r="AC499" s="686">
        <v>0</v>
      </c>
      <c r="AD499" s="686">
        <v>0</v>
      </c>
      <c r="AE499" s="686">
        <v>0</v>
      </c>
      <c r="AF499" s="686">
        <v>0</v>
      </c>
      <c r="AG499" s="686">
        <v>0</v>
      </c>
      <c r="AH499" s="686">
        <v>0</v>
      </c>
      <c r="AI499" s="686">
        <v>0</v>
      </c>
      <c r="AJ499" s="686">
        <v>7431.1900000000005</v>
      </c>
      <c r="AK499" s="686">
        <v>0</v>
      </c>
      <c r="AL499" s="686">
        <v>0</v>
      </c>
      <c r="AM499" s="686">
        <v>0</v>
      </c>
      <c r="AN499" s="686">
        <v>0</v>
      </c>
      <c r="AO499" s="686"/>
      <c r="AP499" s="686">
        <v>0</v>
      </c>
      <c r="AQ499" s="686">
        <v>0</v>
      </c>
      <c r="AR499" s="686">
        <v>0</v>
      </c>
      <c r="AS499" s="686">
        <v>0</v>
      </c>
      <c r="AT499" s="686">
        <v>0</v>
      </c>
      <c r="AU499" s="686">
        <v>0</v>
      </c>
      <c r="AV499" s="686">
        <v>0</v>
      </c>
      <c r="AW499" s="686">
        <v>0</v>
      </c>
      <c r="AX499" s="686">
        <v>0</v>
      </c>
      <c r="AY499" s="686">
        <v>0</v>
      </c>
      <c r="AZ499" s="686">
        <v>0</v>
      </c>
      <c r="BA499" s="686">
        <v>0</v>
      </c>
    </row>
    <row r="500" spans="1:53" outlineLevel="2">
      <c r="A500" s="799" t="s">
        <v>3236</v>
      </c>
      <c r="B500" s="800" t="s">
        <v>3237</v>
      </c>
      <c r="C500" s="801" t="s">
        <v>1459</v>
      </c>
      <c r="D500" s="802"/>
      <c r="E500" s="803"/>
      <c r="F500" s="686">
        <v>0</v>
      </c>
      <c r="G500" s="686">
        <v>1134</v>
      </c>
      <c r="H500" s="818">
        <v>-1134</v>
      </c>
      <c r="I500" s="804" t="s">
        <v>3376</v>
      </c>
      <c r="K500" s="686">
        <v>0</v>
      </c>
      <c r="L500" s="686">
        <v>9072</v>
      </c>
      <c r="M500" s="818">
        <v>-9072</v>
      </c>
      <c r="N500" s="804" t="s">
        <v>3376</v>
      </c>
      <c r="Q500" s="686">
        <v>0</v>
      </c>
      <c r="R500" s="686">
        <v>3402</v>
      </c>
      <c r="S500" s="818">
        <v>-3402</v>
      </c>
      <c r="T500" s="804" t="s">
        <v>3376</v>
      </c>
      <c r="V500" s="686">
        <v>4987.4400000000005</v>
      </c>
      <c r="W500" s="686">
        <v>9072</v>
      </c>
      <c r="X500" s="818">
        <v>-4084.5599999999995</v>
      </c>
      <c r="Y500" s="804">
        <v>-0.45023809523809516</v>
      </c>
      <c r="AA500" s="687">
        <v>0</v>
      </c>
      <c r="AB500" s="686"/>
      <c r="AC500" s="686">
        <v>1134</v>
      </c>
      <c r="AD500" s="686">
        <v>1134</v>
      </c>
      <c r="AE500" s="686">
        <v>1134</v>
      </c>
      <c r="AF500" s="686">
        <v>1134</v>
      </c>
      <c r="AG500" s="686">
        <v>1134</v>
      </c>
      <c r="AH500" s="686">
        <v>1134</v>
      </c>
      <c r="AI500" s="686">
        <v>1134</v>
      </c>
      <c r="AJ500" s="686">
        <v>1134</v>
      </c>
      <c r="AK500" s="686">
        <v>1134</v>
      </c>
      <c r="AL500" s="686">
        <v>1134</v>
      </c>
      <c r="AM500" s="686">
        <v>1134</v>
      </c>
      <c r="AN500" s="686">
        <v>1585.44</v>
      </c>
      <c r="AO500" s="686"/>
      <c r="AP500" s="686">
        <v>0</v>
      </c>
      <c r="AQ500" s="686">
        <v>0</v>
      </c>
      <c r="AR500" s="686">
        <v>0</v>
      </c>
      <c r="AS500" s="686">
        <v>0</v>
      </c>
      <c r="AT500" s="686">
        <v>0</v>
      </c>
      <c r="AU500" s="686">
        <v>0</v>
      </c>
      <c r="AV500" s="686">
        <v>0</v>
      </c>
      <c r="AW500" s="686">
        <v>0</v>
      </c>
      <c r="AX500" s="686">
        <v>0</v>
      </c>
      <c r="AY500" s="686">
        <v>0</v>
      </c>
      <c r="AZ500" s="686">
        <v>0</v>
      </c>
      <c r="BA500" s="686">
        <v>0</v>
      </c>
    </row>
    <row r="501" spans="1:53" outlineLevel="2">
      <c r="A501" s="799" t="s">
        <v>3532</v>
      </c>
      <c r="B501" s="800" t="s">
        <v>3533</v>
      </c>
      <c r="C501" s="801" t="s">
        <v>1459</v>
      </c>
      <c r="D501" s="802"/>
      <c r="E501" s="803"/>
      <c r="F501" s="686">
        <v>1250</v>
      </c>
      <c r="G501" s="686">
        <v>0</v>
      </c>
      <c r="H501" s="818">
        <v>1250</v>
      </c>
      <c r="I501" s="804" t="s">
        <v>3376</v>
      </c>
      <c r="K501" s="686">
        <v>10000</v>
      </c>
      <c r="L501" s="686">
        <v>0</v>
      </c>
      <c r="M501" s="818">
        <v>10000</v>
      </c>
      <c r="N501" s="804" t="s">
        <v>3376</v>
      </c>
      <c r="Q501" s="686">
        <v>3750</v>
      </c>
      <c r="R501" s="686">
        <v>0</v>
      </c>
      <c r="S501" s="818">
        <v>3750</v>
      </c>
      <c r="T501" s="804" t="s">
        <v>3376</v>
      </c>
      <c r="V501" s="686">
        <v>10000</v>
      </c>
      <c r="W501" s="686">
        <v>0</v>
      </c>
      <c r="X501" s="818">
        <v>10000</v>
      </c>
      <c r="Y501" s="804" t="s">
        <v>3376</v>
      </c>
      <c r="AA501" s="687">
        <v>0</v>
      </c>
      <c r="AB501" s="686"/>
      <c r="AC501" s="686">
        <v>0</v>
      </c>
      <c r="AD501" s="686">
        <v>0</v>
      </c>
      <c r="AE501" s="686">
        <v>0</v>
      </c>
      <c r="AF501" s="686">
        <v>0</v>
      </c>
      <c r="AG501" s="686">
        <v>0</v>
      </c>
      <c r="AH501" s="686">
        <v>0</v>
      </c>
      <c r="AI501" s="686">
        <v>0</v>
      </c>
      <c r="AJ501" s="686">
        <v>0</v>
      </c>
      <c r="AK501" s="686">
        <v>0</v>
      </c>
      <c r="AL501" s="686">
        <v>0</v>
      </c>
      <c r="AM501" s="686">
        <v>0</v>
      </c>
      <c r="AN501" s="686">
        <v>0</v>
      </c>
      <c r="AO501" s="686"/>
      <c r="AP501" s="686">
        <v>1250</v>
      </c>
      <c r="AQ501" s="686">
        <v>1250</v>
      </c>
      <c r="AR501" s="686">
        <v>1250</v>
      </c>
      <c r="AS501" s="686">
        <v>1250</v>
      </c>
      <c r="AT501" s="686">
        <v>1250</v>
      </c>
      <c r="AU501" s="686">
        <v>1250</v>
      </c>
      <c r="AV501" s="686">
        <v>1250</v>
      </c>
      <c r="AW501" s="686">
        <v>1250</v>
      </c>
      <c r="AX501" s="686">
        <v>0</v>
      </c>
      <c r="AY501" s="686">
        <v>0</v>
      </c>
      <c r="AZ501" s="686">
        <v>0</v>
      </c>
      <c r="BA501" s="686">
        <v>0</v>
      </c>
    </row>
    <row r="502" spans="1:53" s="863" customFormat="1" ht="13">
      <c r="A502" s="799" t="s">
        <v>1462</v>
      </c>
      <c r="B502" s="1014" t="s">
        <v>1463</v>
      </c>
      <c r="C502" s="892" t="s">
        <v>1464</v>
      </c>
      <c r="D502" s="1032"/>
      <c r="E502" s="1032"/>
      <c r="F502" s="992">
        <v>2356216.25</v>
      </c>
      <c r="G502" s="992">
        <v>2384775.7400000002</v>
      </c>
      <c r="H502" s="887">
        <v>-28559.490000000224</v>
      </c>
      <c r="I502" s="680">
        <v>-1.1975755003277676E-2</v>
      </c>
      <c r="J502" s="1029"/>
      <c r="K502" s="992">
        <v>17096553.248999998</v>
      </c>
      <c r="L502" s="992">
        <v>23290926.535999998</v>
      </c>
      <c r="M502" s="887">
        <v>-6194373.2870000005</v>
      </c>
      <c r="N502" s="680">
        <v>-0.26595649930137244</v>
      </c>
      <c r="O502" s="806"/>
      <c r="P502" s="1030"/>
      <c r="Q502" s="992">
        <v>7093069.6199999982</v>
      </c>
      <c r="R502" s="992">
        <v>8359348.1660000021</v>
      </c>
      <c r="S502" s="887">
        <v>-1266278.5460000038</v>
      </c>
      <c r="T502" s="680">
        <v>-0.15148053662250147</v>
      </c>
      <c r="U502" s="1030"/>
      <c r="V502" s="992">
        <v>20169331.342999998</v>
      </c>
      <c r="W502" s="992">
        <v>30628135.826000001</v>
      </c>
      <c r="X502" s="887">
        <v>-10458804.483000003</v>
      </c>
      <c r="Y502" s="679">
        <v>-0.34147701781189044</v>
      </c>
      <c r="AA502" s="1027">
        <v>2436292.94</v>
      </c>
      <c r="AC502" s="992">
        <v>2864364.0000000005</v>
      </c>
      <c r="AD502" s="992">
        <v>2793554.1900000004</v>
      </c>
      <c r="AE502" s="992">
        <v>3623134.1100000003</v>
      </c>
      <c r="AF502" s="992">
        <v>2863491.74</v>
      </c>
      <c r="AG502" s="992">
        <v>2787034.33</v>
      </c>
      <c r="AH502" s="992">
        <v>3024567.3360000001</v>
      </c>
      <c r="AI502" s="992">
        <v>2950005.09</v>
      </c>
      <c r="AJ502" s="992">
        <v>2384775.7400000002</v>
      </c>
      <c r="AK502" s="992">
        <v>2804774.4539999999</v>
      </c>
      <c r="AL502" s="992">
        <v>2893099.1100000003</v>
      </c>
      <c r="AM502" s="992">
        <v>2707011.3</v>
      </c>
      <c r="AN502" s="992">
        <v>-5332106.7699999996</v>
      </c>
      <c r="AP502" s="992">
        <v>1782567.5199999996</v>
      </c>
      <c r="AQ502" s="992">
        <v>2296715.8810000005</v>
      </c>
      <c r="AR502" s="992">
        <v>2359261.335</v>
      </c>
      <c r="AS502" s="992">
        <v>1222054.175</v>
      </c>
      <c r="AT502" s="992">
        <v>2342884.7180000003</v>
      </c>
      <c r="AU502" s="992">
        <v>2326468.36</v>
      </c>
      <c r="AV502" s="992">
        <v>2410385.0100000002</v>
      </c>
      <c r="AW502" s="992">
        <v>2356216.25</v>
      </c>
      <c r="AX502" s="992">
        <v>-50954.17</v>
      </c>
      <c r="AY502" s="992">
        <v>0</v>
      </c>
      <c r="AZ502" s="992">
        <v>0</v>
      </c>
      <c r="BA502" s="992">
        <v>0</v>
      </c>
    </row>
    <row r="503" spans="1:53" ht="0.75" customHeight="1" outlineLevel="2">
      <c r="B503" s="1014"/>
      <c r="C503" s="892"/>
      <c r="D503" s="1032"/>
      <c r="E503" s="1032"/>
      <c r="F503" s="992"/>
      <c r="G503" s="992"/>
      <c r="H503" s="887"/>
      <c r="I503" s="680"/>
      <c r="J503" s="1029"/>
      <c r="K503" s="992"/>
      <c r="L503" s="992"/>
      <c r="M503" s="887"/>
      <c r="N503" s="680"/>
      <c r="O503" s="806"/>
      <c r="P503" s="1030"/>
      <c r="Q503" s="992"/>
      <c r="R503" s="992"/>
      <c r="S503" s="887"/>
      <c r="T503" s="680"/>
      <c r="U503" s="1030"/>
      <c r="V503" s="992"/>
      <c r="W503" s="992"/>
      <c r="X503" s="887"/>
      <c r="Y503" s="679"/>
      <c r="Z503" s="799"/>
      <c r="AA503" s="1027"/>
      <c r="AB503" s="863"/>
      <c r="AC503" s="992"/>
      <c r="AD503" s="992"/>
      <c r="AE503" s="992"/>
      <c r="AF503" s="992"/>
      <c r="AG503" s="992"/>
      <c r="AH503" s="992"/>
      <c r="AI503" s="992"/>
      <c r="AJ503" s="992"/>
      <c r="AK503" s="992"/>
      <c r="AL503" s="992"/>
      <c r="AM503" s="992"/>
      <c r="AN503" s="992"/>
      <c r="AO503" s="863"/>
      <c r="AP503" s="992"/>
      <c r="AQ503" s="992"/>
      <c r="AR503" s="992"/>
      <c r="AS503" s="992"/>
      <c r="AT503" s="992"/>
      <c r="AU503" s="992"/>
      <c r="AV503" s="992"/>
      <c r="AW503" s="992"/>
      <c r="AX503" s="992"/>
      <c r="AY503" s="992"/>
      <c r="AZ503" s="992"/>
      <c r="BA503" s="992"/>
    </row>
    <row r="504" spans="1:53" outlineLevel="2">
      <c r="A504" s="799" t="s">
        <v>1465</v>
      </c>
      <c r="B504" s="800" t="s">
        <v>1466</v>
      </c>
      <c r="C504" s="801" t="s">
        <v>1467</v>
      </c>
      <c r="D504" s="802"/>
      <c r="E504" s="803"/>
      <c r="F504" s="686">
        <v>287605.69</v>
      </c>
      <c r="G504" s="686">
        <v>-892768.11</v>
      </c>
      <c r="H504" s="818">
        <v>1180373.8</v>
      </c>
      <c r="I504" s="804">
        <v>1.3221504966166411</v>
      </c>
      <c r="K504" s="686">
        <v>2665264.09</v>
      </c>
      <c r="L504" s="686">
        <v>7914088.8899999997</v>
      </c>
      <c r="M504" s="818">
        <v>-5248824.8</v>
      </c>
      <c r="N504" s="804">
        <v>-0.66322540382788142</v>
      </c>
      <c r="Q504" s="686">
        <v>618315.69000000006</v>
      </c>
      <c r="R504" s="686">
        <v>-58989.340000000004</v>
      </c>
      <c r="S504" s="818">
        <v>677305.03</v>
      </c>
      <c r="T504" s="804" t="s">
        <v>3376</v>
      </c>
      <c r="V504" s="686">
        <v>-3120281.24</v>
      </c>
      <c r="W504" s="686">
        <v>4467526.3999999994</v>
      </c>
      <c r="X504" s="818">
        <v>-7587807.6399999997</v>
      </c>
      <c r="Y504" s="804">
        <v>-1.6984359935735356</v>
      </c>
      <c r="AA504" s="687">
        <v>-151444.39000000001</v>
      </c>
      <c r="AB504" s="686"/>
      <c r="AC504" s="686">
        <v>1565874.63</v>
      </c>
      <c r="AD504" s="686">
        <v>1581752.8599999999</v>
      </c>
      <c r="AE504" s="686">
        <v>1589319.0899999999</v>
      </c>
      <c r="AF504" s="686">
        <v>1583774.4500000002</v>
      </c>
      <c r="AG504" s="686">
        <v>1652357.2000000002</v>
      </c>
      <c r="AH504" s="686">
        <v>-2082566.5</v>
      </c>
      <c r="AI504" s="686">
        <v>2916345.27</v>
      </c>
      <c r="AJ504" s="686">
        <v>-892768.11</v>
      </c>
      <c r="AK504" s="686">
        <v>-5816707.8899999997</v>
      </c>
      <c r="AL504" s="686">
        <v>-1874959.52</v>
      </c>
      <c r="AM504" s="686">
        <v>-4263147.21</v>
      </c>
      <c r="AN504" s="686">
        <v>6169269.29</v>
      </c>
      <c r="AO504" s="686"/>
      <c r="AP504" s="686">
        <v>393132.28</v>
      </c>
      <c r="AQ504" s="686">
        <v>392725.95</v>
      </c>
      <c r="AR504" s="686">
        <v>428103.62</v>
      </c>
      <c r="AS504" s="686">
        <v>429131.52000000002</v>
      </c>
      <c r="AT504" s="686">
        <v>403855.03</v>
      </c>
      <c r="AU504" s="686">
        <v>42635.99</v>
      </c>
      <c r="AV504" s="686">
        <v>288074.01</v>
      </c>
      <c r="AW504" s="686">
        <v>287605.69</v>
      </c>
      <c r="AX504" s="686">
        <v>0</v>
      </c>
      <c r="AY504" s="686">
        <v>0</v>
      </c>
      <c r="AZ504" s="686">
        <v>0</v>
      </c>
      <c r="BA504" s="686">
        <v>0</v>
      </c>
    </row>
    <row r="505" spans="1:53" ht="13" outlineLevel="2">
      <c r="A505" s="799" t="s">
        <v>1468</v>
      </c>
      <c r="B505" s="1014"/>
      <c r="C505" s="890" t="s">
        <v>1469</v>
      </c>
      <c r="D505" s="1032"/>
      <c r="E505" s="1032"/>
      <c r="F505" s="992">
        <v>287605.69</v>
      </c>
      <c r="G505" s="992">
        <v>-892768.11</v>
      </c>
      <c r="H505" s="887">
        <v>1180373.8</v>
      </c>
      <c r="I505" s="680">
        <v>1.3221504966166411</v>
      </c>
      <c r="J505" s="1029"/>
      <c r="K505" s="992">
        <v>2665264.09</v>
      </c>
      <c r="L505" s="992">
        <v>7914088.8899999997</v>
      </c>
      <c r="M505" s="887">
        <v>-5248824.8</v>
      </c>
      <c r="N505" s="680">
        <v>-0.66322540382788142</v>
      </c>
      <c r="O505" s="806"/>
      <c r="P505" s="1030"/>
      <c r="Q505" s="992">
        <v>618315.69000000006</v>
      </c>
      <c r="R505" s="992">
        <v>-58989.340000000004</v>
      </c>
      <c r="S505" s="887">
        <v>677305.03</v>
      </c>
      <c r="T505" s="680" t="s">
        <v>3376</v>
      </c>
      <c r="U505" s="1030"/>
      <c r="V505" s="992">
        <v>-3120281.24</v>
      </c>
      <c r="W505" s="992">
        <v>4467526.3999999994</v>
      </c>
      <c r="X505" s="887">
        <v>-7587807.6399999997</v>
      </c>
      <c r="Y505" s="679">
        <v>-1.6984359935735356</v>
      </c>
      <c r="Z505" s="799"/>
      <c r="AA505" s="1027">
        <v>-151444.39000000001</v>
      </c>
      <c r="AB505" s="863"/>
      <c r="AC505" s="992">
        <v>1565874.63</v>
      </c>
      <c r="AD505" s="992">
        <v>1581752.8599999999</v>
      </c>
      <c r="AE505" s="992">
        <v>1589319.0899999999</v>
      </c>
      <c r="AF505" s="992">
        <v>1583774.4500000002</v>
      </c>
      <c r="AG505" s="992">
        <v>1652357.2000000002</v>
      </c>
      <c r="AH505" s="992">
        <v>-2082566.5</v>
      </c>
      <c r="AI505" s="992">
        <v>2916345.27</v>
      </c>
      <c r="AJ505" s="992">
        <v>-892768.11</v>
      </c>
      <c r="AK505" s="992">
        <v>-5816707.8899999997</v>
      </c>
      <c r="AL505" s="992">
        <v>-1874959.52</v>
      </c>
      <c r="AM505" s="992">
        <v>-4263147.21</v>
      </c>
      <c r="AN505" s="992">
        <v>6169269.29</v>
      </c>
      <c r="AO505" s="863"/>
      <c r="AP505" s="992">
        <v>393132.28</v>
      </c>
      <c r="AQ505" s="992">
        <v>392725.95</v>
      </c>
      <c r="AR505" s="992">
        <v>428103.62</v>
      </c>
      <c r="AS505" s="992">
        <v>429131.52000000002</v>
      </c>
      <c r="AT505" s="992">
        <v>403855.03</v>
      </c>
      <c r="AU505" s="992">
        <v>42635.99</v>
      </c>
      <c r="AV505" s="992">
        <v>288074.01</v>
      </c>
      <c r="AW505" s="992">
        <v>287605.69</v>
      </c>
      <c r="AX505" s="992">
        <v>0</v>
      </c>
      <c r="AY505" s="992">
        <v>0</v>
      </c>
      <c r="AZ505" s="992">
        <v>0</v>
      </c>
      <c r="BA505" s="992">
        <v>0</v>
      </c>
    </row>
    <row r="506" spans="1:53" outlineLevel="2">
      <c r="A506" s="799" t="s">
        <v>1470</v>
      </c>
      <c r="B506" s="800" t="s">
        <v>1471</v>
      </c>
      <c r="C506" s="801" t="s">
        <v>1472</v>
      </c>
      <c r="D506" s="802"/>
      <c r="E506" s="803"/>
      <c r="F506" s="686">
        <v>344886.91000000003</v>
      </c>
      <c r="G506" s="686">
        <v>354827.43</v>
      </c>
      <c r="H506" s="818">
        <v>-9940.5199999999604</v>
      </c>
      <c r="I506" s="804">
        <v>-2.8015083275833439E-2</v>
      </c>
      <c r="K506" s="686">
        <v>2391194.35</v>
      </c>
      <c r="L506" s="686">
        <v>2202356.9300000002</v>
      </c>
      <c r="M506" s="818">
        <v>188837.41999999993</v>
      </c>
      <c r="N506" s="804">
        <v>8.5743331350018687E-2</v>
      </c>
      <c r="Q506" s="686">
        <v>947013.69000000006</v>
      </c>
      <c r="R506" s="686">
        <v>847652.57000000007</v>
      </c>
      <c r="S506" s="818">
        <v>99361.12</v>
      </c>
      <c r="T506" s="804">
        <v>0.11721915737245979</v>
      </c>
      <c r="V506" s="686">
        <v>3436019.59</v>
      </c>
      <c r="W506" s="686">
        <v>3166496.18</v>
      </c>
      <c r="X506" s="818">
        <v>269523.40999999968</v>
      </c>
      <c r="Y506" s="804">
        <v>8.5117238322390668E-2</v>
      </c>
      <c r="AA506" s="687">
        <v>212359.30000000002</v>
      </c>
      <c r="AB506" s="686"/>
      <c r="AC506" s="686">
        <v>208499.1</v>
      </c>
      <c r="AD506" s="686">
        <v>325692.58</v>
      </c>
      <c r="AE506" s="686">
        <v>241746.98</v>
      </c>
      <c r="AF506" s="686">
        <v>244103.54</v>
      </c>
      <c r="AG506" s="686">
        <v>334662.16000000003</v>
      </c>
      <c r="AH506" s="686">
        <v>253403.04</v>
      </c>
      <c r="AI506" s="686">
        <v>239422.1</v>
      </c>
      <c r="AJ506" s="686">
        <v>354827.43</v>
      </c>
      <c r="AK506" s="686">
        <v>252333.96</v>
      </c>
      <c r="AL506" s="686">
        <v>278561.05</v>
      </c>
      <c r="AM506" s="686">
        <v>274273.78999999998</v>
      </c>
      <c r="AN506" s="686">
        <v>239656.44</v>
      </c>
      <c r="AO506" s="686"/>
      <c r="AP506" s="686">
        <v>290155.07</v>
      </c>
      <c r="AQ506" s="686">
        <v>348907.92</v>
      </c>
      <c r="AR506" s="686">
        <v>275709.37</v>
      </c>
      <c r="AS506" s="686">
        <v>252527.6</v>
      </c>
      <c r="AT506" s="686">
        <v>276880.7</v>
      </c>
      <c r="AU506" s="686">
        <v>285976.57</v>
      </c>
      <c r="AV506" s="686">
        <v>316150.21000000002</v>
      </c>
      <c r="AW506" s="686">
        <v>344886.91000000003</v>
      </c>
      <c r="AX506" s="686">
        <v>0</v>
      </c>
      <c r="AY506" s="686">
        <v>0</v>
      </c>
      <c r="AZ506" s="686">
        <v>0</v>
      </c>
      <c r="BA506" s="686">
        <v>0</v>
      </c>
    </row>
    <row r="507" spans="1:53" outlineLevel="2">
      <c r="A507" s="799" t="s">
        <v>1473</v>
      </c>
      <c r="B507" s="800" t="s">
        <v>1474</v>
      </c>
      <c r="C507" s="801" t="s">
        <v>1475</v>
      </c>
      <c r="D507" s="802"/>
      <c r="E507" s="803"/>
      <c r="F507" s="686">
        <v>124392.85</v>
      </c>
      <c r="G507" s="686">
        <v>123433.86</v>
      </c>
      <c r="H507" s="818">
        <v>958.99000000000524</v>
      </c>
      <c r="I507" s="804">
        <v>7.769262016111343E-3</v>
      </c>
      <c r="K507" s="686">
        <v>774436.55</v>
      </c>
      <c r="L507" s="686">
        <v>1404143.35</v>
      </c>
      <c r="M507" s="818">
        <v>-629706.80000000005</v>
      </c>
      <c r="N507" s="804">
        <v>-0.44846332819223905</v>
      </c>
      <c r="Q507" s="686">
        <v>325511.27</v>
      </c>
      <c r="R507" s="686">
        <v>385872.33</v>
      </c>
      <c r="S507" s="818">
        <v>-60361.06</v>
      </c>
      <c r="T507" s="804">
        <v>-0.15642754172085879</v>
      </c>
      <c r="V507" s="686">
        <v>1110830.0900000001</v>
      </c>
      <c r="W507" s="686">
        <v>2352245.0700000003</v>
      </c>
      <c r="X507" s="818">
        <v>-1241414.9800000002</v>
      </c>
      <c r="Y507" s="804">
        <v>-0.52775750104983754</v>
      </c>
      <c r="AA507" s="687">
        <v>183369.02</v>
      </c>
      <c r="AB507" s="686"/>
      <c r="AC507" s="686">
        <v>276576.15000000002</v>
      </c>
      <c r="AD507" s="686">
        <v>247912.14</v>
      </c>
      <c r="AE507" s="686">
        <v>168733.29</v>
      </c>
      <c r="AF507" s="686">
        <v>175777.48</v>
      </c>
      <c r="AG507" s="686">
        <v>149271.96</v>
      </c>
      <c r="AH507" s="686">
        <v>129553.82</v>
      </c>
      <c r="AI507" s="686">
        <v>132884.65</v>
      </c>
      <c r="AJ507" s="686">
        <v>123433.86</v>
      </c>
      <c r="AK507" s="686">
        <v>100294.09</v>
      </c>
      <c r="AL507" s="686">
        <v>99953.600000000006</v>
      </c>
      <c r="AM507" s="686">
        <v>68523.09</v>
      </c>
      <c r="AN507" s="686">
        <v>67622.759999999995</v>
      </c>
      <c r="AO507" s="686"/>
      <c r="AP507" s="686">
        <v>104619.42</v>
      </c>
      <c r="AQ507" s="686">
        <v>96025.290000000008</v>
      </c>
      <c r="AR507" s="686">
        <v>89320.7</v>
      </c>
      <c r="AS507" s="686">
        <v>79366.36</v>
      </c>
      <c r="AT507" s="686">
        <v>79593.509999999995</v>
      </c>
      <c r="AU507" s="686">
        <v>86818.48</v>
      </c>
      <c r="AV507" s="686">
        <v>114299.94</v>
      </c>
      <c r="AW507" s="686">
        <v>124392.85</v>
      </c>
      <c r="AX507" s="686">
        <v>0</v>
      </c>
      <c r="AY507" s="686">
        <v>0</v>
      </c>
      <c r="AZ507" s="686">
        <v>0</v>
      </c>
      <c r="BA507" s="686">
        <v>0</v>
      </c>
    </row>
    <row r="508" spans="1:53" s="863" customFormat="1" ht="13" outlineLevel="2">
      <c r="A508" s="799" t="s">
        <v>1476</v>
      </c>
      <c r="B508" s="1014"/>
      <c r="C508" s="1033" t="s">
        <v>1477</v>
      </c>
      <c r="D508" s="1032"/>
      <c r="E508" s="1032"/>
      <c r="F508" s="992">
        <v>469279.76</v>
      </c>
      <c r="G508" s="992">
        <v>478261.29</v>
      </c>
      <c r="H508" s="887">
        <v>-8981.5299999999697</v>
      </c>
      <c r="I508" s="680">
        <v>-1.8779546218344309E-2</v>
      </c>
      <c r="J508" s="1029"/>
      <c r="K508" s="992">
        <v>3165630.9000000004</v>
      </c>
      <c r="L508" s="992">
        <v>3606500.2800000003</v>
      </c>
      <c r="M508" s="887">
        <v>-440869.37999999989</v>
      </c>
      <c r="N508" s="680">
        <v>-0.12224299064798627</v>
      </c>
      <c r="O508" s="843"/>
      <c r="P508" s="1034"/>
      <c r="Q508" s="992">
        <v>1272524.96</v>
      </c>
      <c r="R508" s="992">
        <v>1233524.9000000001</v>
      </c>
      <c r="S508" s="887">
        <v>39000.059999999823</v>
      </c>
      <c r="T508" s="680">
        <v>3.1616759418476123E-2</v>
      </c>
      <c r="U508" s="1034"/>
      <c r="V508" s="992">
        <v>4546849.68</v>
      </c>
      <c r="W508" s="992">
        <v>5518741.25</v>
      </c>
      <c r="X508" s="887">
        <v>-971891.5700000003</v>
      </c>
      <c r="Y508" s="679">
        <v>-0.17610747197107679</v>
      </c>
      <c r="AA508" s="1027">
        <v>395728.32</v>
      </c>
      <c r="AC508" s="992">
        <v>485075.25</v>
      </c>
      <c r="AD508" s="992">
        <v>573604.72</v>
      </c>
      <c r="AE508" s="992">
        <v>410480.27</v>
      </c>
      <c r="AF508" s="992">
        <v>419881.02</v>
      </c>
      <c r="AG508" s="992">
        <v>483934.12</v>
      </c>
      <c r="AH508" s="992">
        <v>382956.86</v>
      </c>
      <c r="AI508" s="992">
        <v>372306.75</v>
      </c>
      <c r="AJ508" s="992">
        <v>478261.29</v>
      </c>
      <c r="AK508" s="992">
        <v>352628.05</v>
      </c>
      <c r="AL508" s="992">
        <v>378514.65</v>
      </c>
      <c r="AM508" s="992">
        <v>342796.88</v>
      </c>
      <c r="AN508" s="992">
        <v>307279.2</v>
      </c>
      <c r="AP508" s="992">
        <v>394774.49</v>
      </c>
      <c r="AQ508" s="992">
        <v>444933.20999999996</v>
      </c>
      <c r="AR508" s="992">
        <v>365030.07</v>
      </c>
      <c r="AS508" s="992">
        <v>331893.96000000002</v>
      </c>
      <c r="AT508" s="992">
        <v>356474.21</v>
      </c>
      <c r="AU508" s="992">
        <v>372795.05</v>
      </c>
      <c r="AV508" s="992">
        <v>430450.15</v>
      </c>
      <c r="AW508" s="992">
        <v>469279.76</v>
      </c>
      <c r="AX508" s="992">
        <v>0</v>
      </c>
      <c r="AY508" s="992">
        <v>0</v>
      </c>
      <c r="AZ508" s="992">
        <v>0</v>
      </c>
      <c r="BA508" s="992">
        <v>0</v>
      </c>
    </row>
    <row r="509" spans="1:53" s="863" customFormat="1" ht="13" outlineLevel="2">
      <c r="A509" s="799"/>
      <c r="B509" s="1014"/>
      <c r="C509" s="890" t="s">
        <v>1478</v>
      </c>
      <c r="D509" s="1032"/>
      <c r="E509" s="1032"/>
      <c r="F509" s="992">
        <v>98548.749599999996</v>
      </c>
      <c r="G509" s="992">
        <v>100434.87089999999</v>
      </c>
      <c r="H509" s="887">
        <v>-1886.1212999999989</v>
      </c>
      <c r="I509" s="680">
        <v>-1.8779546218344361E-2</v>
      </c>
      <c r="J509" s="1029"/>
      <c r="K509" s="992">
        <v>664782.48900000006</v>
      </c>
      <c r="L509" s="992">
        <v>757365.0588</v>
      </c>
      <c r="M509" s="887">
        <v>-92582.569799999939</v>
      </c>
      <c r="N509" s="680">
        <v>-0.12224299064798623</v>
      </c>
      <c r="O509" s="843"/>
      <c r="P509" s="1034"/>
      <c r="Q509" s="992">
        <v>267230.24160000001</v>
      </c>
      <c r="R509" s="992">
        <v>259040.22900000002</v>
      </c>
      <c r="S509" s="887">
        <v>8190.0125999999873</v>
      </c>
      <c r="T509" s="680">
        <v>3.161675941847622E-2</v>
      </c>
      <c r="U509" s="1034"/>
      <c r="V509" s="992">
        <v>954838.43279999995</v>
      </c>
      <c r="W509" s="992">
        <v>1158935.6624999999</v>
      </c>
      <c r="X509" s="887">
        <v>-204097.22969999991</v>
      </c>
      <c r="Y509" s="679">
        <v>-0.17610747197107668</v>
      </c>
      <c r="AA509" s="1027">
        <v>83102.947199999995</v>
      </c>
      <c r="AC509" s="992">
        <v>101865.80249999999</v>
      </c>
      <c r="AD509" s="992">
        <v>120456.99119999999</v>
      </c>
      <c r="AE509" s="992">
        <v>86200.856700000004</v>
      </c>
      <c r="AF509" s="992">
        <v>88175.014200000005</v>
      </c>
      <c r="AG509" s="992">
        <v>101626.16519999999</v>
      </c>
      <c r="AH509" s="992">
        <v>80420.940599999987</v>
      </c>
      <c r="AI509" s="992">
        <v>78184.417499999996</v>
      </c>
      <c r="AJ509" s="992">
        <v>100434.87089999999</v>
      </c>
      <c r="AK509" s="992">
        <v>74051.890499999994</v>
      </c>
      <c r="AL509" s="992">
        <v>79488.076499999996</v>
      </c>
      <c r="AM509" s="992">
        <v>71987.344799999992</v>
      </c>
      <c r="AN509" s="992">
        <v>64528.631999999998</v>
      </c>
      <c r="AP509" s="992">
        <v>82902.642899999992</v>
      </c>
      <c r="AQ509" s="992">
        <v>93435.974099999992</v>
      </c>
      <c r="AR509" s="992">
        <v>76656.314700000003</v>
      </c>
      <c r="AS509" s="992">
        <v>69697.731599999999</v>
      </c>
      <c r="AT509" s="992">
        <v>74859.584100000007</v>
      </c>
      <c r="AU509" s="992">
        <v>78286.960500000001</v>
      </c>
      <c r="AV509" s="992">
        <v>90394.531499999997</v>
      </c>
      <c r="AW509" s="992">
        <v>98548.749599999996</v>
      </c>
      <c r="AX509" s="992">
        <v>0</v>
      </c>
      <c r="AY509" s="992">
        <v>0</v>
      </c>
      <c r="AZ509" s="992">
        <v>0</v>
      </c>
      <c r="BA509" s="992">
        <v>0</v>
      </c>
    </row>
    <row r="510" spans="1:53" s="863" customFormat="1" ht="13">
      <c r="A510" s="799"/>
      <c r="B510" s="1014" t="s">
        <v>1479</v>
      </c>
      <c r="C510" s="892" t="s">
        <v>1480</v>
      </c>
      <c r="D510" s="1032"/>
      <c r="E510" s="1032"/>
      <c r="F510" s="992">
        <v>386154.43959999998</v>
      </c>
      <c r="G510" s="992">
        <v>-792333.23910000001</v>
      </c>
      <c r="H510" s="887">
        <v>1178487.6787</v>
      </c>
      <c r="I510" s="680">
        <v>1.4873636754639088</v>
      </c>
      <c r="J510" s="1029"/>
      <c r="K510" s="992">
        <v>3330046.5789999999</v>
      </c>
      <c r="L510" s="992">
        <v>8671453.9487999994</v>
      </c>
      <c r="M510" s="887">
        <v>-5341407.3697999995</v>
      </c>
      <c r="N510" s="680">
        <v>-0.61597598295948641</v>
      </c>
      <c r="O510" s="843"/>
      <c r="P510" s="1034"/>
      <c r="Q510" s="992">
        <v>885545.93160000001</v>
      </c>
      <c r="R510" s="992">
        <v>200050.88900000002</v>
      </c>
      <c r="S510" s="887">
        <v>685495.04260000004</v>
      </c>
      <c r="T510" s="680">
        <v>3.4266033309154649</v>
      </c>
      <c r="U510" s="1034"/>
      <c r="V510" s="992">
        <v>-2165442.8072000002</v>
      </c>
      <c r="W510" s="992">
        <v>5626462.0624999991</v>
      </c>
      <c r="X510" s="887">
        <v>-7791904.8696999997</v>
      </c>
      <c r="Y510" s="679">
        <v>-1.3848675745336549</v>
      </c>
      <c r="AA510" s="1027">
        <v>-68341.442800000019</v>
      </c>
      <c r="AC510" s="992">
        <v>1667740.4324999999</v>
      </c>
      <c r="AD510" s="992">
        <v>1702209.8511999999</v>
      </c>
      <c r="AE510" s="992">
        <v>1675519.9466999997</v>
      </c>
      <c r="AF510" s="992">
        <v>1671949.4642000003</v>
      </c>
      <c r="AG510" s="992">
        <v>1753983.3652000001</v>
      </c>
      <c r="AH510" s="992">
        <v>-2002145.5593999999</v>
      </c>
      <c r="AI510" s="992">
        <v>2994529.6875</v>
      </c>
      <c r="AJ510" s="992">
        <v>-792333.23910000001</v>
      </c>
      <c r="AK510" s="992">
        <v>-5742655.9994999999</v>
      </c>
      <c r="AL510" s="992">
        <v>-1795471.4435000001</v>
      </c>
      <c r="AM510" s="992">
        <v>-4191159.8651999999</v>
      </c>
      <c r="AN510" s="992">
        <v>6233797.9220000003</v>
      </c>
      <c r="AP510" s="992">
        <v>476034.92290000001</v>
      </c>
      <c r="AQ510" s="992">
        <v>486161.9241</v>
      </c>
      <c r="AR510" s="992">
        <v>504759.93469999998</v>
      </c>
      <c r="AS510" s="992">
        <v>498829.25160000002</v>
      </c>
      <c r="AT510" s="992">
        <v>478714.61410000001</v>
      </c>
      <c r="AU510" s="992">
        <v>120922.95050000001</v>
      </c>
      <c r="AV510" s="992">
        <v>378468.54149999999</v>
      </c>
      <c r="AW510" s="992">
        <v>386154.43959999998</v>
      </c>
      <c r="AX510" s="992">
        <v>0</v>
      </c>
      <c r="AY510" s="992">
        <v>0</v>
      </c>
      <c r="AZ510" s="992">
        <v>0</v>
      </c>
      <c r="BA510" s="992">
        <v>0</v>
      </c>
    </row>
    <row r="511" spans="1:53" ht="0.75" customHeight="1" outlineLevel="2">
      <c r="B511" s="1014"/>
      <c r="C511" s="892"/>
      <c r="D511" s="1032"/>
      <c r="E511" s="1032"/>
      <c r="F511" s="992"/>
      <c r="G511" s="992"/>
      <c r="H511" s="887"/>
      <c r="I511" s="680"/>
      <c r="J511" s="1029"/>
      <c r="K511" s="992"/>
      <c r="L511" s="992"/>
      <c r="M511" s="887"/>
      <c r="N511" s="680"/>
      <c r="O511" s="843"/>
      <c r="P511" s="1034"/>
      <c r="Q511" s="992"/>
      <c r="R511" s="992"/>
      <c r="S511" s="887"/>
      <c r="T511" s="680"/>
      <c r="U511" s="1034"/>
      <c r="V511" s="992"/>
      <c r="W511" s="992"/>
      <c r="X511" s="887"/>
      <c r="Y511" s="679"/>
      <c r="Z511" s="799"/>
      <c r="AA511" s="1027"/>
      <c r="AB511" s="863"/>
      <c r="AC511" s="992"/>
      <c r="AD511" s="992"/>
      <c r="AE511" s="992"/>
      <c r="AF511" s="992"/>
      <c r="AG511" s="992"/>
      <c r="AH511" s="992"/>
      <c r="AI511" s="992"/>
      <c r="AJ511" s="992"/>
      <c r="AK511" s="992"/>
      <c r="AL511" s="992"/>
      <c r="AM511" s="992"/>
      <c r="AN511" s="992"/>
      <c r="AO511" s="863"/>
      <c r="AP511" s="992"/>
      <c r="AQ511" s="992"/>
      <c r="AR511" s="992"/>
      <c r="AS511" s="992"/>
      <c r="AT511" s="992"/>
      <c r="AU511" s="992"/>
      <c r="AV511" s="992"/>
      <c r="AW511" s="992"/>
      <c r="AX511" s="992"/>
      <c r="AY511" s="992"/>
      <c r="AZ511" s="992"/>
      <c r="BA511" s="992"/>
    </row>
    <row r="512" spans="1:53" outlineLevel="2">
      <c r="A512" s="799" t="s">
        <v>3413</v>
      </c>
      <c r="B512" s="800" t="s">
        <v>3414</v>
      </c>
      <c r="C512" s="801" t="s">
        <v>3415</v>
      </c>
      <c r="D512" s="802"/>
      <c r="E512" s="803"/>
      <c r="F512" s="686">
        <v>331820.09000000003</v>
      </c>
      <c r="G512" s="686">
        <v>0</v>
      </c>
      <c r="H512" s="818">
        <v>331820.09000000003</v>
      </c>
      <c r="I512" s="804" t="s">
        <v>3376</v>
      </c>
      <c r="K512" s="686">
        <v>-1338042.28</v>
      </c>
      <c r="L512" s="686">
        <v>0</v>
      </c>
      <c r="M512" s="818">
        <v>-1338042.28</v>
      </c>
      <c r="N512" s="804" t="s">
        <v>3376</v>
      </c>
      <c r="Q512" s="686">
        <v>-70054.14</v>
      </c>
      <c r="R512" s="686">
        <v>0</v>
      </c>
      <c r="S512" s="818">
        <v>-70054.14</v>
      </c>
      <c r="T512" s="804" t="s">
        <v>3376</v>
      </c>
      <c r="V512" s="686">
        <v>-999838.4</v>
      </c>
      <c r="W512" s="686">
        <v>0</v>
      </c>
      <c r="X512" s="818">
        <v>-999838.4</v>
      </c>
      <c r="Y512" s="804" t="s">
        <v>3376</v>
      </c>
      <c r="AA512" s="687">
        <v>0</v>
      </c>
      <c r="AB512" s="686"/>
      <c r="AC512" s="686">
        <v>0</v>
      </c>
      <c r="AD512" s="686">
        <v>0</v>
      </c>
      <c r="AE512" s="686">
        <v>0</v>
      </c>
      <c r="AF512" s="686">
        <v>0</v>
      </c>
      <c r="AG512" s="686">
        <v>0</v>
      </c>
      <c r="AH512" s="686">
        <v>0</v>
      </c>
      <c r="AI512" s="686">
        <v>0</v>
      </c>
      <c r="AJ512" s="686">
        <v>0</v>
      </c>
      <c r="AK512" s="686">
        <v>209596.18</v>
      </c>
      <c r="AL512" s="686">
        <v>-609109.93000000005</v>
      </c>
      <c r="AM512" s="686">
        <v>1108808.81</v>
      </c>
      <c r="AN512" s="686">
        <v>-371091.18</v>
      </c>
      <c r="AO512" s="686"/>
      <c r="AP512" s="686">
        <v>81386.66</v>
      </c>
      <c r="AQ512" s="686">
        <v>-396801.60000000003</v>
      </c>
      <c r="AR512" s="686">
        <v>-16845.36</v>
      </c>
      <c r="AS512" s="686">
        <v>-338778.7</v>
      </c>
      <c r="AT512" s="686">
        <v>-596949.14</v>
      </c>
      <c r="AU512" s="686">
        <v>-1843922.63</v>
      </c>
      <c r="AV512" s="686">
        <v>1442048.4</v>
      </c>
      <c r="AW512" s="686">
        <v>331820.09000000003</v>
      </c>
      <c r="AX512" s="686">
        <v>0</v>
      </c>
      <c r="AY512" s="686">
        <v>0</v>
      </c>
      <c r="AZ512" s="686">
        <v>0</v>
      </c>
      <c r="BA512" s="686">
        <v>0</v>
      </c>
    </row>
    <row r="513" spans="1:53" outlineLevel="2">
      <c r="A513" s="799" t="s">
        <v>1482</v>
      </c>
      <c r="B513" s="800" t="s">
        <v>1483</v>
      </c>
      <c r="C513" s="801" t="s">
        <v>1481</v>
      </c>
      <c r="D513" s="802"/>
      <c r="E513" s="803"/>
      <c r="F513" s="686">
        <v>0</v>
      </c>
      <c r="G513" s="686">
        <v>-1269274.79</v>
      </c>
      <c r="H513" s="818">
        <v>1269274.79</v>
      </c>
      <c r="I513" s="804" t="s">
        <v>3376</v>
      </c>
      <c r="K513" s="686">
        <v>0</v>
      </c>
      <c r="L513" s="686">
        <v>-255377.39</v>
      </c>
      <c r="M513" s="818">
        <v>255377.39</v>
      </c>
      <c r="N513" s="804" t="s">
        <v>3376</v>
      </c>
      <c r="Q513" s="686">
        <v>0</v>
      </c>
      <c r="R513" s="686">
        <v>-230337.55000000002</v>
      </c>
      <c r="S513" s="818">
        <v>230337.55000000002</v>
      </c>
      <c r="T513" s="804" t="s">
        <v>3376</v>
      </c>
      <c r="V513" s="686">
        <v>255377.39</v>
      </c>
      <c r="W513" s="686">
        <v>742246.87</v>
      </c>
      <c r="X513" s="818">
        <v>-486869.48</v>
      </c>
      <c r="Y513" s="804">
        <v>-0.65594009173794154</v>
      </c>
      <c r="AA513" s="687">
        <v>350821.58</v>
      </c>
      <c r="AB513" s="686"/>
      <c r="AC513" s="686">
        <v>0</v>
      </c>
      <c r="AD513" s="686">
        <v>-229263.01</v>
      </c>
      <c r="AE513" s="686">
        <v>460577.59</v>
      </c>
      <c r="AF513" s="686">
        <v>155384.32000000001</v>
      </c>
      <c r="AG513" s="686">
        <v>-411738.74</v>
      </c>
      <c r="AH513" s="686">
        <v>-80929.05</v>
      </c>
      <c r="AI513" s="686">
        <v>1119866.29</v>
      </c>
      <c r="AJ513" s="686">
        <v>-1269274.79</v>
      </c>
      <c r="AK513" s="686">
        <v>0</v>
      </c>
      <c r="AL513" s="686">
        <v>0</v>
      </c>
      <c r="AM513" s="686">
        <v>255377.39</v>
      </c>
      <c r="AN513" s="686">
        <v>0</v>
      </c>
      <c r="AO513" s="686"/>
      <c r="AP513" s="686">
        <v>0</v>
      </c>
      <c r="AQ513" s="686">
        <v>0</v>
      </c>
      <c r="AR513" s="686">
        <v>0</v>
      </c>
      <c r="AS513" s="686">
        <v>0</v>
      </c>
      <c r="AT513" s="686">
        <v>0</v>
      </c>
      <c r="AU513" s="686">
        <v>0</v>
      </c>
      <c r="AV513" s="686">
        <v>0</v>
      </c>
      <c r="AW513" s="686">
        <v>0</v>
      </c>
      <c r="AX513" s="686">
        <v>0</v>
      </c>
      <c r="AY513" s="686">
        <v>0</v>
      </c>
      <c r="AZ513" s="686">
        <v>0</v>
      </c>
      <c r="BA513" s="686">
        <v>0</v>
      </c>
    </row>
    <row r="514" spans="1:53" s="863" customFormat="1" ht="13">
      <c r="A514" s="799" t="s">
        <v>1484</v>
      </c>
      <c r="B514" s="1014" t="s">
        <v>1485</v>
      </c>
      <c r="C514" s="892" t="s">
        <v>1486</v>
      </c>
      <c r="D514" s="1032"/>
      <c r="E514" s="1032"/>
      <c r="F514" s="992">
        <v>331820.09000000003</v>
      </c>
      <c r="G514" s="992">
        <v>-1269274.79</v>
      </c>
      <c r="H514" s="887">
        <v>1601094.8800000001</v>
      </c>
      <c r="I514" s="680">
        <v>1.2614249432938001</v>
      </c>
      <c r="J514" s="1029"/>
      <c r="K514" s="992">
        <v>-1338042.28</v>
      </c>
      <c r="L514" s="992">
        <v>-255377.39</v>
      </c>
      <c r="M514" s="887">
        <v>-1082664.8900000001</v>
      </c>
      <c r="N514" s="680">
        <v>-4.2394704167036874</v>
      </c>
      <c r="O514" s="806"/>
      <c r="P514" s="1030"/>
      <c r="Q514" s="992">
        <v>-70054.14</v>
      </c>
      <c r="R514" s="992">
        <v>-230337.55000000002</v>
      </c>
      <c r="S514" s="887">
        <v>160283.41000000003</v>
      </c>
      <c r="T514" s="680">
        <v>0.69586313651421583</v>
      </c>
      <c r="U514" s="1030"/>
      <c r="V514" s="992">
        <v>-744461.01</v>
      </c>
      <c r="W514" s="992">
        <v>742246.87</v>
      </c>
      <c r="X514" s="887">
        <v>-1486707.88</v>
      </c>
      <c r="Y514" s="679">
        <v>-2.0029830236939898</v>
      </c>
      <c r="AA514" s="1027">
        <v>350821.58</v>
      </c>
      <c r="AC514" s="992">
        <v>0</v>
      </c>
      <c r="AD514" s="992">
        <v>-229263.01</v>
      </c>
      <c r="AE514" s="992">
        <v>460577.59</v>
      </c>
      <c r="AF514" s="992">
        <v>155384.32000000001</v>
      </c>
      <c r="AG514" s="992">
        <v>-411738.74</v>
      </c>
      <c r="AH514" s="992">
        <v>-80929.05</v>
      </c>
      <c r="AI514" s="992">
        <v>1119866.29</v>
      </c>
      <c r="AJ514" s="992">
        <v>-1269274.79</v>
      </c>
      <c r="AK514" s="992">
        <v>209596.18</v>
      </c>
      <c r="AL514" s="992">
        <v>-609109.93000000005</v>
      </c>
      <c r="AM514" s="992">
        <v>1364186.2000000002</v>
      </c>
      <c r="AN514" s="992">
        <v>-371091.18</v>
      </c>
      <c r="AP514" s="992">
        <v>81386.66</v>
      </c>
      <c r="AQ514" s="992">
        <v>-396801.60000000003</v>
      </c>
      <c r="AR514" s="992">
        <v>-16845.36</v>
      </c>
      <c r="AS514" s="992">
        <v>-338778.7</v>
      </c>
      <c r="AT514" s="992">
        <v>-596949.14</v>
      </c>
      <c r="AU514" s="992">
        <v>-1843922.63</v>
      </c>
      <c r="AV514" s="992">
        <v>1442048.4</v>
      </c>
      <c r="AW514" s="992">
        <v>331820.09000000003</v>
      </c>
      <c r="AX514" s="992">
        <v>0</v>
      </c>
      <c r="AY514" s="992">
        <v>0</v>
      </c>
      <c r="AZ514" s="992">
        <v>0</v>
      </c>
      <c r="BA514" s="992">
        <v>0</v>
      </c>
    </row>
    <row r="515" spans="1:53" ht="0.75" customHeight="1" outlineLevel="2">
      <c r="B515" s="1014"/>
      <c r="C515" s="892"/>
      <c r="D515" s="1032"/>
      <c r="E515" s="1032"/>
      <c r="F515" s="992"/>
      <c r="G515" s="992"/>
      <c r="H515" s="887"/>
      <c r="I515" s="680"/>
      <c r="J515" s="1029"/>
      <c r="K515" s="992"/>
      <c r="L515" s="992"/>
      <c r="M515" s="887"/>
      <c r="N515" s="680"/>
      <c r="O515" s="806"/>
      <c r="P515" s="1030"/>
      <c r="Q515" s="992"/>
      <c r="R515" s="992"/>
      <c r="S515" s="887"/>
      <c r="T515" s="680"/>
      <c r="U515" s="1030"/>
      <c r="V515" s="992"/>
      <c r="W515" s="992"/>
      <c r="X515" s="887"/>
      <c r="Y515" s="679"/>
      <c r="Z515" s="799"/>
      <c r="AA515" s="1027"/>
      <c r="AB515" s="863"/>
      <c r="AC515" s="992"/>
      <c r="AD515" s="992"/>
      <c r="AE515" s="992"/>
      <c r="AF515" s="992"/>
      <c r="AG515" s="992"/>
      <c r="AH515" s="992"/>
      <c r="AI515" s="992"/>
      <c r="AJ515" s="992"/>
      <c r="AK515" s="992"/>
      <c r="AL515" s="992"/>
      <c r="AM515" s="992"/>
      <c r="AN515" s="992"/>
      <c r="AO515" s="863"/>
      <c r="AP515" s="992"/>
      <c r="AQ515" s="992"/>
      <c r="AR515" s="992"/>
      <c r="AS515" s="992"/>
      <c r="AT515" s="992"/>
      <c r="AU515" s="992"/>
      <c r="AV515" s="992"/>
      <c r="AW515" s="992"/>
      <c r="AX515" s="992"/>
      <c r="AY515" s="992"/>
      <c r="AZ515" s="992"/>
      <c r="BA515" s="992"/>
    </row>
    <row r="516" spans="1:53" outlineLevel="2">
      <c r="A516" s="799" t="s">
        <v>1487</v>
      </c>
      <c r="B516" s="800" t="s">
        <v>1488</v>
      </c>
      <c r="C516" s="801" t="s">
        <v>1489</v>
      </c>
      <c r="D516" s="802"/>
      <c r="E516" s="803"/>
      <c r="F516" s="686">
        <v>3378370.72</v>
      </c>
      <c r="G516" s="686">
        <v>3071296.45</v>
      </c>
      <c r="H516" s="818">
        <v>307074.27</v>
      </c>
      <c r="I516" s="804">
        <v>9.9981970154655694E-2</v>
      </c>
      <c r="K516" s="686">
        <v>268742002.98000002</v>
      </c>
      <c r="L516" s="686">
        <v>32972383.969999999</v>
      </c>
      <c r="M516" s="818">
        <v>235769619.01000002</v>
      </c>
      <c r="N516" s="804">
        <v>7.1505178158945242</v>
      </c>
      <c r="Q516" s="686">
        <v>247160414.88</v>
      </c>
      <c r="R516" s="686">
        <v>27165525.84</v>
      </c>
      <c r="S516" s="818">
        <v>219994889.03999999</v>
      </c>
      <c r="T516" s="804">
        <v>8.0983114531163434</v>
      </c>
      <c r="V516" s="686">
        <v>302908877.40000004</v>
      </c>
      <c r="W516" s="686">
        <v>80027535.25</v>
      </c>
      <c r="X516" s="818">
        <v>222881342.15000004</v>
      </c>
      <c r="Y516" s="804">
        <v>2.7850581859573142</v>
      </c>
      <c r="AA516" s="687">
        <v>7564962.8700000001</v>
      </c>
      <c r="AB516" s="686"/>
      <c r="AC516" s="686">
        <v>-1241252.04</v>
      </c>
      <c r="AD516" s="686">
        <v>2315941.8199999998</v>
      </c>
      <c r="AE516" s="686">
        <v>1660853.7450000001</v>
      </c>
      <c r="AF516" s="686">
        <v>1702919.7450000001</v>
      </c>
      <c r="AG516" s="686">
        <v>1368394.8599999999</v>
      </c>
      <c r="AH516" s="686">
        <v>6353751.5999999996</v>
      </c>
      <c r="AI516" s="686">
        <v>17740477.789999999</v>
      </c>
      <c r="AJ516" s="686">
        <v>3071296.45</v>
      </c>
      <c r="AK516" s="686">
        <v>6993819.0199999996</v>
      </c>
      <c r="AL516" s="686">
        <v>7985258.4199999999</v>
      </c>
      <c r="AM516" s="686">
        <v>11607508.140000001</v>
      </c>
      <c r="AN516" s="686">
        <v>7580288.8399999999</v>
      </c>
      <c r="AO516" s="686"/>
      <c r="AP516" s="686">
        <v>3417659.18</v>
      </c>
      <c r="AQ516" s="686">
        <v>2993726.76</v>
      </c>
      <c r="AR516" s="686">
        <v>6910901.4299999997</v>
      </c>
      <c r="AS516" s="686">
        <v>3278163.35</v>
      </c>
      <c r="AT516" s="686">
        <v>4981137.38</v>
      </c>
      <c r="AU516" s="686">
        <v>138531040.78</v>
      </c>
      <c r="AV516" s="686">
        <v>105251003.38</v>
      </c>
      <c r="AW516" s="686">
        <v>3378370.72</v>
      </c>
      <c r="AX516" s="686">
        <v>0</v>
      </c>
      <c r="AY516" s="686">
        <v>0</v>
      </c>
      <c r="AZ516" s="686">
        <v>0</v>
      </c>
      <c r="BA516" s="686">
        <v>0</v>
      </c>
    </row>
    <row r="517" spans="1:53" outlineLevel="2">
      <c r="A517" s="799" t="s">
        <v>1490</v>
      </c>
      <c r="B517" s="800" t="s">
        <v>1491</v>
      </c>
      <c r="C517" s="801" t="s">
        <v>1492</v>
      </c>
      <c r="D517" s="802"/>
      <c r="E517" s="803"/>
      <c r="F517" s="686">
        <v>0</v>
      </c>
      <c r="G517" s="686">
        <v>0</v>
      </c>
      <c r="H517" s="818">
        <v>0</v>
      </c>
      <c r="I517" s="804">
        <v>0</v>
      </c>
      <c r="K517" s="686">
        <v>0</v>
      </c>
      <c r="L517" s="686">
        <v>0</v>
      </c>
      <c r="M517" s="818">
        <v>0</v>
      </c>
      <c r="N517" s="804">
        <v>0</v>
      </c>
      <c r="Q517" s="686">
        <v>0</v>
      </c>
      <c r="R517" s="686">
        <v>0</v>
      </c>
      <c r="S517" s="818">
        <v>0</v>
      </c>
      <c r="T517" s="804">
        <v>0</v>
      </c>
      <c r="V517" s="686">
        <v>2427569.52</v>
      </c>
      <c r="W517" s="686">
        <v>1004577.74</v>
      </c>
      <c r="X517" s="818">
        <v>1422991.78</v>
      </c>
      <c r="Y517" s="804">
        <v>1.4165073775176424</v>
      </c>
      <c r="AA517" s="687">
        <v>211.07</v>
      </c>
      <c r="AB517" s="686"/>
      <c r="AC517" s="686">
        <v>0</v>
      </c>
      <c r="AD517" s="686">
        <v>0</v>
      </c>
      <c r="AE517" s="686">
        <v>0</v>
      </c>
      <c r="AF517" s="686">
        <v>0</v>
      </c>
      <c r="AG517" s="686">
        <v>0</v>
      </c>
      <c r="AH517" s="686">
        <v>0</v>
      </c>
      <c r="AI517" s="686">
        <v>0</v>
      </c>
      <c r="AJ517" s="686">
        <v>0</v>
      </c>
      <c r="AK517" s="686">
        <v>0</v>
      </c>
      <c r="AL517" s="686">
        <v>0</v>
      </c>
      <c r="AM517" s="686">
        <v>10280</v>
      </c>
      <c r="AN517" s="686">
        <v>2417289.52</v>
      </c>
      <c r="AO517" s="686"/>
      <c r="AP517" s="686">
        <v>0</v>
      </c>
      <c r="AQ517" s="686">
        <v>0</v>
      </c>
      <c r="AR517" s="686">
        <v>0</v>
      </c>
      <c r="AS517" s="686">
        <v>0</v>
      </c>
      <c r="AT517" s="686">
        <v>0</v>
      </c>
      <c r="AU517" s="686">
        <v>0</v>
      </c>
      <c r="AV517" s="686">
        <v>0</v>
      </c>
      <c r="AW517" s="686">
        <v>0</v>
      </c>
      <c r="AX517" s="686">
        <v>0</v>
      </c>
      <c r="AY517" s="686">
        <v>0</v>
      </c>
      <c r="AZ517" s="686">
        <v>0</v>
      </c>
      <c r="BA517" s="686">
        <v>0</v>
      </c>
    </row>
    <row r="518" spans="1:53" s="863" customFormat="1" ht="13">
      <c r="A518" s="799" t="s">
        <v>1493</v>
      </c>
      <c r="B518" s="1014" t="s">
        <v>1494</v>
      </c>
      <c r="C518" s="892" t="s">
        <v>1495</v>
      </c>
      <c r="D518" s="1032"/>
      <c r="E518" s="1032"/>
      <c r="F518" s="992">
        <v>3378370.72</v>
      </c>
      <c r="G518" s="992">
        <v>3071296.45</v>
      </c>
      <c r="H518" s="887">
        <v>307074.27</v>
      </c>
      <c r="I518" s="680">
        <v>9.9981970154655694E-2</v>
      </c>
      <c r="J518" s="1029"/>
      <c r="K518" s="992">
        <v>268742002.98000002</v>
      </c>
      <c r="L518" s="992">
        <v>32972383.969999999</v>
      </c>
      <c r="M518" s="887">
        <v>235769619.01000002</v>
      </c>
      <c r="N518" s="680">
        <v>7.1505178158945242</v>
      </c>
      <c r="O518" s="806"/>
      <c r="P518" s="1030"/>
      <c r="Q518" s="992">
        <v>247160414.88</v>
      </c>
      <c r="R518" s="992">
        <v>27165525.84</v>
      </c>
      <c r="S518" s="887">
        <v>219994889.03999999</v>
      </c>
      <c r="T518" s="680">
        <v>8.0983114531163434</v>
      </c>
      <c r="U518" s="1030"/>
      <c r="V518" s="992">
        <v>305336446.92000002</v>
      </c>
      <c r="W518" s="992">
        <v>81032112.99000001</v>
      </c>
      <c r="X518" s="887">
        <v>224304333.93000001</v>
      </c>
      <c r="Y518" s="679">
        <v>2.768091879298284</v>
      </c>
      <c r="AA518" s="1027">
        <v>7565173.9400000004</v>
      </c>
      <c r="AC518" s="992">
        <v>-1241252.04</v>
      </c>
      <c r="AD518" s="992">
        <v>2315941.8199999998</v>
      </c>
      <c r="AE518" s="992">
        <v>1660853.7450000001</v>
      </c>
      <c r="AF518" s="992">
        <v>1702919.7450000001</v>
      </c>
      <c r="AG518" s="992">
        <v>1368394.8599999999</v>
      </c>
      <c r="AH518" s="992">
        <v>6353751.5999999996</v>
      </c>
      <c r="AI518" s="992">
        <v>17740477.789999999</v>
      </c>
      <c r="AJ518" s="992">
        <v>3071296.45</v>
      </c>
      <c r="AK518" s="992">
        <v>6993819.0199999996</v>
      </c>
      <c r="AL518" s="992">
        <v>7985258.4199999999</v>
      </c>
      <c r="AM518" s="992">
        <v>11617788.140000001</v>
      </c>
      <c r="AN518" s="992">
        <v>9997578.3599999994</v>
      </c>
      <c r="AP518" s="992">
        <v>3417659.18</v>
      </c>
      <c r="AQ518" s="992">
        <v>2993726.76</v>
      </c>
      <c r="AR518" s="992">
        <v>6910901.4299999997</v>
      </c>
      <c r="AS518" s="992">
        <v>3278163.35</v>
      </c>
      <c r="AT518" s="992">
        <v>4981137.38</v>
      </c>
      <c r="AU518" s="992">
        <v>138531040.78</v>
      </c>
      <c r="AV518" s="992">
        <v>105251003.38</v>
      </c>
      <c r="AW518" s="992">
        <v>3378370.72</v>
      </c>
      <c r="AX518" s="992">
        <v>0</v>
      </c>
      <c r="AY518" s="992">
        <v>0</v>
      </c>
      <c r="AZ518" s="992">
        <v>0</v>
      </c>
      <c r="BA518" s="992">
        <v>0</v>
      </c>
    </row>
    <row r="519" spans="1:53" ht="0.75" customHeight="1" outlineLevel="2">
      <c r="B519" s="1014"/>
      <c r="C519" s="892"/>
      <c r="D519" s="1032"/>
      <c r="E519" s="1032"/>
      <c r="F519" s="992"/>
      <c r="G519" s="992"/>
      <c r="H519" s="887"/>
      <c r="I519" s="680"/>
      <c r="J519" s="1029"/>
      <c r="K519" s="992"/>
      <c r="L519" s="992"/>
      <c r="M519" s="887"/>
      <c r="N519" s="680"/>
      <c r="O519" s="806"/>
      <c r="P519" s="1030"/>
      <c r="Q519" s="992"/>
      <c r="R519" s="992"/>
      <c r="S519" s="887"/>
      <c r="T519" s="680"/>
      <c r="U519" s="1030"/>
      <c r="V519" s="992"/>
      <c r="W519" s="992"/>
      <c r="X519" s="887"/>
      <c r="Y519" s="679"/>
      <c r="Z519" s="799"/>
      <c r="AA519" s="1027"/>
      <c r="AB519" s="863"/>
      <c r="AC519" s="992"/>
      <c r="AD519" s="992"/>
      <c r="AE519" s="992"/>
      <c r="AF519" s="992"/>
      <c r="AG519" s="992"/>
      <c r="AH519" s="992"/>
      <c r="AI519" s="992"/>
      <c r="AJ519" s="992"/>
      <c r="AK519" s="992"/>
      <c r="AL519" s="992"/>
      <c r="AM519" s="992"/>
      <c r="AN519" s="992"/>
      <c r="AO519" s="863"/>
      <c r="AP519" s="992"/>
      <c r="AQ519" s="992"/>
      <c r="AR519" s="992"/>
      <c r="AS519" s="992"/>
      <c r="AT519" s="992"/>
      <c r="AU519" s="992"/>
      <c r="AV519" s="992"/>
      <c r="AW519" s="992"/>
      <c r="AX519" s="992"/>
      <c r="AY519" s="992"/>
      <c r="AZ519" s="992"/>
      <c r="BA519" s="992"/>
    </row>
    <row r="520" spans="1:53" outlineLevel="2">
      <c r="A520" s="799" t="s">
        <v>1496</v>
      </c>
      <c r="B520" s="800" t="s">
        <v>1497</v>
      </c>
      <c r="C520" s="801" t="s">
        <v>1498</v>
      </c>
      <c r="D520" s="802"/>
      <c r="E520" s="803"/>
      <c r="F520" s="686">
        <v>3408351.11</v>
      </c>
      <c r="G520" s="686">
        <v>2290593.41</v>
      </c>
      <c r="H520" s="818">
        <v>1117757.6999999997</v>
      </c>
      <c r="I520" s="804">
        <v>0.48797734906606566</v>
      </c>
      <c r="K520" s="686">
        <v>265516457.94</v>
      </c>
      <c r="L520" s="686">
        <v>35448980.530000001</v>
      </c>
      <c r="M520" s="818">
        <v>230067477.41</v>
      </c>
      <c r="N520" s="804">
        <v>6.4901013786643862</v>
      </c>
      <c r="Q520" s="686">
        <v>244415850.69999999</v>
      </c>
      <c r="R520" s="686">
        <v>24073076.579999998</v>
      </c>
      <c r="S520" s="818">
        <v>220342774.12</v>
      </c>
      <c r="T520" s="804">
        <v>9.1530791001205714</v>
      </c>
      <c r="V520" s="686">
        <v>295040274.27999997</v>
      </c>
      <c r="W520" s="686">
        <v>86486089.140000001</v>
      </c>
      <c r="X520" s="818">
        <v>208554185.13999999</v>
      </c>
      <c r="Y520" s="804">
        <v>2.4114188445080611</v>
      </c>
      <c r="AA520" s="687">
        <v>5195627.63</v>
      </c>
      <c r="AB520" s="686"/>
      <c r="AC520" s="686">
        <v>0</v>
      </c>
      <c r="AD520" s="686">
        <v>1867130.49</v>
      </c>
      <c r="AE520" s="686">
        <v>3112853.97</v>
      </c>
      <c r="AF520" s="686">
        <v>3729021.41</v>
      </c>
      <c r="AG520" s="686">
        <v>2666898.08</v>
      </c>
      <c r="AH520" s="686">
        <v>3977987.45</v>
      </c>
      <c r="AI520" s="686">
        <v>17804495.719999999</v>
      </c>
      <c r="AJ520" s="686">
        <v>2290593.41</v>
      </c>
      <c r="AK520" s="686">
        <v>4049524.82</v>
      </c>
      <c r="AL520" s="686">
        <v>11123924.26</v>
      </c>
      <c r="AM520" s="686">
        <v>7331880.4100000001</v>
      </c>
      <c r="AN520" s="686">
        <v>7018486.8499999996</v>
      </c>
      <c r="AO520" s="686"/>
      <c r="AP520" s="686">
        <v>2093568.75</v>
      </c>
      <c r="AQ520" s="686">
        <v>4789842.46</v>
      </c>
      <c r="AR520" s="686">
        <v>4529954.1100000003</v>
      </c>
      <c r="AS520" s="686">
        <v>3694740.15</v>
      </c>
      <c r="AT520" s="686">
        <v>5992501.7699999996</v>
      </c>
      <c r="AU520" s="686">
        <v>134855751.41999999</v>
      </c>
      <c r="AV520" s="686">
        <v>106151748.17</v>
      </c>
      <c r="AW520" s="686">
        <v>3408351.11</v>
      </c>
      <c r="AX520" s="686">
        <v>0</v>
      </c>
      <c r="AY520" s="686">
        <v>0</v>
      </c>
      <c r="AZ520" s="686">
        <v>0</v>
      </c>
      <c r="BA520" s="686">
        <v>0</v>
      </c>
    </row>
    <row r="521" spans="1:53" outlineLevel="2">
      <c r="A521" s="799" t="s">
        <v>1499</v>
      </c>
      <c r="B521" s="800" t="s">
        <v>1500</v>
      </c>
      <c r="C521" s="801" t="s">
        <v>1501</v>
      </c>
      <c r="D521" s="802"/>
      <c r="E521" s="803"/>
      <c r="F521" s="686">
        <v>0</v>
      </c>
      <c r="G521" s="686">
        <v>37726</v>
      </c>
      <c r="H521" s="818">
        <v>-37726</v>
      </c>
      <c r="I521" s="804" t="s">
        <v>3376</v>
      </c>
      <c r="K521" s="686">
        <v>0</v>
      </c>
      <c r="L521" s="686">
        <v>264082</v>
      </c>
      <c r="M521" s="818">
        <v>-264082</v>
      </c>
      <c r="N521" s="804" t="s">
        <v>3376</v>
      </c>
      <c r="Q521" s="686">
        <v>0</v>
      </c>
      <c r="R521" s="686">
        <v>113178</v>
      </c>
      <c r="S521" s="818">
        <v>-113178</v>
      </c>
      <c r="T521" s="804" t="s">
        <v>3376</v>
      </c>
      <c r="V521" s="686">
        <v>3466517.09</v>
      </c>
      <c r="W521" s="686">
        <v>2309528.4299999997</v>
      </c>
      <c r="X521" s="818">
        <v>1156988.6600000001</v>
      </c>
      <c r="Y521" s="804">
        <v>0.50096315982566197</v>
      </c>
      <c r="AA521" s="687">
        <v>149719.09</v>
      </c>
      <c r="AB521" s="686"/>
      <c r="AC521" s="686">
        <v>0</v>
      </c>
      <c r="AD521" s="686">
        <v>37726</v>
      </c>
      <c r="AE521" s="686">
        <v>37726</v>
      </c>
      <c r="AF521" s="686">
        <v>37726</v>
      </c>
      <c r="AG521" s="686">
        <v>37726</v>
      </c>
      <c r="AH521" s="686">
        <v>37726</v>
      </c>
      <c r="AI521" s="686">
        <v>37726</v>
      </c>
      <c r="AJ521" s="686">
        <v>37726</v>
      </c>
      <c r="AK521" s="686">
        <v>37726</v>
      </c>
      <c r="AL521" s="686">
        <v>607465.47</v>
      </c>
      <c r="AM521" s="686">
        <v>1315610.76</v>
      </c>
      <c r="AN521" s="686">
        <v>1505714.8599999999</v>
      </c>
      <c r="AO521" s="686"/>
      <c r="AP521" s="686">
        <v>0</v>
      </c>
      <c r="AQ521" s="686">
        <v>0</v>
      </c>
      <c r="AR521" s="686">
        <v>0</v>
      </c>
      <c r="AS521" s="686">
        <v>0</v>
      </c>
      <c r="AT521" s="686">
        <v>0</v>
      </c>
      <c r="AU521" s="686">
        <v>0</v>
      </c>
      <c r="AV521" s="686">
        <v>0</v>
      </c>
      <c r="AW521" s="686">
        <v>0</v>
      </c>
      <c r="AX521" s="686">
        <v>0</v>
      </c>
      <c r="AY521" s="686">
        <v>0</v>
      </c>
      <c r="AZ521" s="686">
        <v>0</v>
      </c>
      <c r="BA521" s="686">
        <v>0</v>
      </c>
    </row>
    <row r="522" spans="1:53" s="863" customFormat="1" ht="13">
      <c r="A522" s="799" t="s">
        <v>1502</v>
      </c>
      <c r="B522" s="1014" t="s">
        <v>1503</v>
      </c>
      <c r="C522" s="892" t="s">
        <v>1504</v>
      </c>
      <c r="D522" s="1032"/>
      <c r="E522" s="1032"/>
      <c r="F522" s="992">
        <v>3408351.11</v>
      </c>
      <c r="G522" s="992">
        <v>2328319.41</v>
      </c>
      <c r="H522" s="887">
        <v>1080031.6999999997</v>
      </c>
      <c r="I522" s="680">
        <v>0.46386749831716589</v>
      </c>
      <c r="J522" s="1029"/>
      <c r="K522" s="992">
        <v>265516457.94</v>
      </c>
      <c r="L522" s="992">
        <v>35713062.530000001</v>
      </c>
      <c r="M522" s="887">
        <v>229803395.41</v>
      </c>
      <c r="N522" s="680">
        <v>6.434715455079175</v>
      </c>
      <c r="O522" s="843"/>
      <c r="P522" s="1034"/>
      <c r="Q522" s="992">
        <v>244415850.69999999</v>
      </c>
      <c r="R522" s="992">
        <v>24186254.579999998</v>
      </c>
      <c r="S522" s="887">
        <v>220229596.12</v>
      </c>
      <c r="T522" s="680">
        <v>9.1055684290246166</v>
      </c>
      <c r="U522" s="1034"/>
      <c r="V522" s="992">
        <v>298506791.37</v>
      </c>
      <c r="W522" s="992">
        <v>88795617.569999993</v>
      </c>
      <c r="X522" s="887">
        <v>209711173.80000001</v>
      </c>
      <c r="Y522" s="679">
        <v>2.3617288728768511</v>
      </c>
      <c r="AA522" s="1027">
        <v>5345346.72</v>
      </c>
      <c r="AC522" s="992">
        <v>0</v>
      </c>
      <c r="AD522" s="992">
        <v>1904856.49</v>
      </c>
      <c r="AE522" s="992">
        <v>3150579.97</v>
      </c>
      <c r="AF522" s="992">
        <v>3766747.41</v>
      </c>
      <c r="AG522" s="992">
        <v>2704624.08</v>
      </c>
      <c r="AH522" s="992">
        <v>4015713.45</v>
      </c>
      <c r="AI522" s="992">
        <v>17842221.719999999</v>
      </c>
      <c r="AJ522" s="992">
        <v>2328319.41</v>
      </c>
      <c r="AK522" s="992">
        <v>4087250.82</v>
      </c>
      <c r="AL522" s="992">
        <v>11731389.73</v>
      </c>
      <c r="AM522" s="992">
        <v>8647491.1699999999</v>
      </c>
      <c r="AN522" s="992">
        <v>8524201.709999999</v>
      </c>
      <c r="AP522" s="992">
        <v>2093568.75</v>
      </c>
      <c r="AQ522" s="992">
        <v>4789842.46</v>
      </c>
      <c r="AR522" s="992">
        <v>4529954.1100000003</v>
      </c>
      <c r="AS522" s="992">
        <v>3694740.15</v>
      </c>
      <c r="AT522" s="992">
        <v>5992501.7699999996</v>
      </c>
      <c r="AU522" s="992">
        <v>134855751.41999999</v>
      </c>
      <c r="AV522" s="992">
        <v>106151748.17</v>
      </c>
      <c r="AW522" s="992">
        <v>3408351.11</v>
      </c>
      <c r="AX522" s="992">
        <v>0</v>
      </c>
      <c r="AY522" s="992">
        <v>0</v>
      </c>
      <c r="AZ522" s="992">
        <v>0</v>
      </c>
      <c r="BA522" s="992">
        <v>0</v>
      </c>
    </row>
    <row r="523" spans="1:53" s="863" customFormat="1" ht="0.75" customHeight="1" outlineLevel="2">
      <c r="A523" s="799"/>
      <c r="B523" s="1014"/>
      <c r="C523" s="892"/>
      <c r="D523" s="1032"/>
      <c r="E523" s="1032"/>
      <c r="F523" s="992"/>
      <c r="G523" s="992"/>
      <c r="H523" s="887"/>
      <c r="I523" s="680"/>
      <c r="J523" s="1029"/>
      <c r="K523" s="992"/>
      <c r="L523" s="992"/>
      <c r="M523" s="887"/>
      <c r="N523" s="680"/>
      <c r="O523" s="843"/>
      <c r="P523" s="1034"/>
      <c r="Q523" s="992"/>
      <c r="R523" s="992"/>
      <c r="S523" s="887"/>
      <c r="T523" s="680"/>
      <c r="U523" s="1034"/>
      <c r="V523" s="992"/>
      <c r="W523" s="992"/>
      <c r="X523" s="887"/>
      <c r="Y523" s="679"/>
      <c r="AA523" s="1027"/>
      <c r="AC523" s="992"/>
      <c r="AD523" s="992"/>
      <c r="AE523" s="992"/>
      <c r="AF523" s="992"/>
      <c r="AG523" s="992"/>
      <c r="AH523" s="992"/>
      <c r="AI523" s="992"/>
      <c r="AJ523" s="992"/>
      <c r="AK523" s="992"/>
      <c r="AL523" s="992"/>
      <c r="AM523" s="992"/>
      <c r="AN523" s="992"/>
      <c r="AP523" s="992"/>
      <c r="AQ523" s="992"/>
      <c r="AR523" s="992"/>
      <c r="AS523" s="992"/>
      <c r="AT523" s="992"/>
      <c r="AU523" s="992"/>
      <c r="AV523" s="992"/>
      <c r="AW523" s="992"/>
      <c r="AX523" s="992"/>
      <c r="AY523" s="992"/>
      <c r="AZ523" s="992"/>
      <c r="BA523" s="992"/>
    </row>
    <row r="524" spans="1:53" s="863" customFormat="1" ht="13">
      <c r="A524" s="799" t="s">
        <v>1505</v>
      </c>
      <c r="B524" s="1014" t="s">
        <v>1506</v>
      </c>
      <c r="C524" s="892" t="s">
        <v>1507</v>
      </c>
      <c r="D524" s="1032"/>
      <c r="E524" s="1032"/>
      <c r="F524" s="992">
        <v>0</v>
      </c>
      <c r="G524" s="992">
        <v>0</v>
      </c>
      <c r="H524" s="887">
        <v>0</v>
      </c>
      <c r="I524" s="680">
        <v>0</v>
      </c>
      <c r="J524" s="1029"/>
      <c r="K524" s="992">
        <v>0</v>
      </c>
      <c r="L524" s="992">
        <v>0</v>
      </c>
      <c r="M524" s="887">
        <v>0</v>
      </c>
      <c r="N524" s="680">
        <v>0</v>
      </c>
      <c r="O524" s="806"/>
      <c r="P524" s="1030"/>
      <c r="Q524" s="992">
        <v>0</v>
      </c>
      <c r="R524" s="992">
        <v>0</v>
      </c>
      <c r="S524" s="887">
        <v>0</v>
      </c>
      <c r="T524" s="680">
        <v>0</v>
      </c>
      <c r="U524" s="1030"/>
      <c r="V524" s="992">
        <v>0</v>
      </c>
      <c r="W524" s="992">
        <v>0</v>
      </c>
      <c r="X524" s="887">
        <v>0</v>
      </c>
      <c r="Y524" s="679">
        <v>0</v>
      </c>
      <c r="AA524" s="1027">
        <v>0</v>
      </c>
      <c r="AC524" s="992">
        <v>0</v>
      </c>
      <c r="AD524" s="992">
        <v>0</v>
      </c>
      <c r="AE524" s="992">
        <v>0</v>
      </c>
      <c r="AF524" s="992">
        <v>0</v>
      </c>
      <c r="AG524" s="992">
        <v>0</v>
      </c>
      <c r="AH524" s="992">
        <v>0</v>
      </c>
      <c r="AI524" s="992">
        <v>0</v>
      </c>
      <c r="AJ524" s="992">
        <v>0</v>
      </c>
      <c r="AK524" s="992">
        <v>0</v>
      </c>
      <c r="AL524" s="992">
        <v>0</v>
      </c>
      <c r="AM524" s="992">
        <v>0</v>
      </c>
      <c r="AN524" s="992">
        <v>0</v>
      </c>
      <c r="AP524" s="992">
        <v>0</v>
      </c>
      <c r="AQ524" s="992">
        <v>0</v>
      </c>
      <c r="AR524" s="992">
        <v>0</v>
      </c>
      <c r="AS524" s="992">
        <v>0</v>
      </c>
      <c r="AT524" s="992">
        <v>0</v>
      </c>
      <c r="AU524" s="992">
        <v>0</v>
      </c>
      <c r="AV524" s="992">
        <v>0</v>
      </c>
      <c r="AW524" s="992">
        <v>0</v>
      </c>
      <c r="AX524" s="992">
        <v>0</v>
      </c>
      <c r="AY524" s="992">
        <v>0</v>
      </c>
      <c r="AZ524" s="992">
        <v>0</v>
      </c>
      <c r="BA524" s="992">
        <v>0</v>
      </c>
    </row>
    <row r="525" spans="1:53" ht="0.75" customHeight="1" outlineLevel="2">
      <c r="B525" s="1014"/>
      <c r="C525" s="892"/>
      <c r="D525" s="1032"/>
      <c r="E525" s="1032"/>
      <c r="F525" s="992"/>
      <c r="G525" s="992"/>
      <c r="H525" s="887"/>
      <c r="I525" s="680"/>
      <c r="J525" s="1029"/>
      <c r="K525" s="992"/>
      <c r="L525" s="992"/>
      <c r="M525" s="887"/>
      <c r="N525" s="680"/>
      <c r="O525" s="806"/>
      <c r="P525" s="1030"/>
      <c r="Q525" s="992"/>
      <c r="R525" s="992"/>
      <c r="S525" s="887"/>
      <c r="T525" s="680"/>
      <c r="U525" s="1030"/>
      <c r="V525" s="992"/>
      <c r="W525" s="992"/>
      <c r="X525" s="887"/>
      <c r="Y525" s="679"/>
      <c r="Z525" s="799"/>
      <c r="AA525" s="1027"/>
      <c r="AB525" s="863"/>
      <c r="AC525" s="992"/>
      <c r="AD525" s="992"/>
      <c r="AE525" s="992"/>
      <c r="AF525" s="992"/>
      <c r="AG525" s="992"/>
      <c r="AH525" s="992"/>
      <c r="AI525" s="992"/>
      <c r="AJ525" s="992"/>
      <c r="AK525" s="992"/>
      <c r="AL525" s="992"/>
      <c r="AM525" s="992"/>
      <c r="AN525" s="992"/>
      <c r="AO525" s="863"/>
      <c r="AP525" s="992"/>
      <c r="AQ525" s="992"/>
      <c r="AR525" s="992"/>
      <c r="AS525" s="992"/>
      <c r="AT525" s="992"/>
      <c r="AU525" s="992"/>
      <c r="AV525" s="992"/>
      <c r="AW525" s="992"/>
      <c r="AX525" s="992"/>
      <c r="AY525" s="992"/>
      <c r="AZ525" s="992"/>
      <c r="BA525" s="992"/>
    </row>
    <row r="526" spans="1:53" outlineLevel="2">
      <c r="A526" s="799" t="s">
        <v>1508</v>
      </c>
      <c r="B526" s="800" t="s">
        <v>1509</v>
      </c>
      <c r="C526" s="801" t="s">
        <v>1510</v>
      </c>
      <c r="D526" s="802"/>
      <c r="E526" s="803"/>
      <c r="F526" s="686">
        <v>1375</v>
      </c>
      <c r="G526" s="686">
        <v>1210</v>
      </c>
      <c r="H526" s="818">
        <v>165</v>
      </c>
      <c r="I526" s="804">
        <v>0.13636363636363635</v>
      </c>
      <c r="K526" s="686">
        <v>11006</v>
      </c>
      <c r="L526" s="686">
        <v>9677</v>
      </c>
      <c r="M526" s="818">
        <v>1329</v>
      </c>
      <c r="N526" s="804">
        <v>0.13733595122455305</v>
      </c>
      <c r="Q526" s="686">
        <v>4125</v>
      </c>
      <c r="R526" s="686">
        <v>3630</v>
      </c>
      <c r="S526" s="818">
        <v>495</v>
      </c>
      <c r="T526" s="804">
        <v>0.13636363636363635</v>
      </c>
      <c r="V526" s="686">
        <v>15846</v>
      </c>
      <c r="W526" s="686">
        <v>13933</v>
      </c>
      <c r="X526" s="818">
        <v>1913</v>
      </c>
      <c r="Y526" s="804">
        <v>0.13729993540515323</v>
      </c>
      <c r="AA526" s="687">
        <v>1064</v>
      </c>
      <c r="AB526" s="686"/>
      <c r="AC526" s="686">
        <v>1207</v>
      </c>
      <c r="AD526" s="686">
        <v>1210</v>
      </c>
      <c r="AE526" s="686">
        <v>1210</v>
      </c>
      <c r="AF526" s="686">
        <v>1210</v>
      </c>
      <c r="AG526" s="686">
        <v>1210</v>
      </c>
      <c r="AH526" s="686">
        <v>1210</v>
      </c>
      <c r="AI526" s="686">
        <v>1210</v>
      </c>
      <c r="AJ526" s="686">
        <v>1210</v>
      </c>
      <c r="AK526" s="686">
        <v>1210</v>
      </c>
      <c r="AL526" s="686">
        <v>1210</v>
      </c>
      <c r="AM526" s="686">
        <v>1210</v>
      </c>
      <c r="AN526" s="686">
        <v>1210</v>
      </c>
      <c r="AO526" s="686"/>
      <c r="AP526" s="686">
        <v>1381</v>
      </c>
      <c r="AQ526" s="686">
        <v>1375</v>
      </c>
      <c r="AR526" s="686">
        <v>1375</v>
      </c>
      <c r="AS526" s="686">
        <v>1375</v>
      </c>
      <c r="AT526" s="686">
        <v>1375</v>
      </c>
      <c r="AU526" s="686">
        <v>1375</v>
      </c>
      <c r="AV526" s="686">
        <v>1375</v>
      </c>
      <c r="AW526" s="686">
        <v>1375</v>
      </c>
      <c r="AX526" s="686">
        <v>0</v>
      </c>
      <c r="AY526" s="686">
        <v>0</v>
      </c>
      <c r="AZ526" s="686">
        <v>0</v>
      </c>
      <c r="BA526" s="686">
        <v>0</v>
      </c>
    </row>
    <row r="527" spans="1:53" s="863" customFormat="1" ht="13">
      <c r="A527" s="799" t="s">
        <v>1511</v>
      </c>
      <c r="B527" s="1014" t="s">
        <v>1512</v>
      </c>
      <c r="C527" s="892" t="s">
        <v>1513</v>
      </c>
      <c r="D527" s="1032"/>
      <c r="E527" s="1032"/>
      <c r="F527" s="992">
        <v>1375</v>
      </c>
      <c r="G527" s="992">
        <v>1210</v>
      </c>
      <c r="H527" s="887">
        <v>165</v>
      </c>
      <c r="I527" s="680">
        <v>0.13636363636363635</v>
      </c>
      <c r="J527" s="1029"/>
      <c r="K527" s="992">
        <v>11006</v>
      </c>
      <c r="L527" s="992">
        <v>9677</v>
      </c>
      <c r="M527" s="887">
        <v>1329</v>
      </c>
      <c r="N527" s="680">
        <v>0.13733595122455305</v>
      </c>
      <c r="O527" s="806"/>
      <c r="P527" s="1030"/>
      <c r="Q527" s="992">
        <v>4125</v>
      </c>
      <c r="R527" s="992">
        <v>3630</v>
      </c>
      <c r="S527" s="887">
        <v>495</v>
      </c>
      <c r="T527" s="680">
        <v>0.13636363636363635</v>
      </c>
      <c r="U527" s="1030"/>
      <c r="V527" s="992">
        <v>15846</v>
      </c>
      <c r="W527" s="992">
        <v>13933</v>
      </c>
      <c r="X527" s="887">
        <v>1913</v>
      </c>
      <c r="Y527" s="679">
        <v>0.13729993540515323</v>
      </c>
      <c r="AA527" s="1027">
        <v>1064</v>
      </c>
      <c r="AC527" s="992">
        <v>1207</v>
      </c>
      <c r="AD527" s="992">
        <v>1210</v>
      </c>
      <c r="AE527" s="992">
        <v>1210</v>
      </c>
      <c r="AF527" s="992">
        <v>1210</v>
      </c>
      <c r="AG527" s="992">
        <v>1210</v>
      </c>
      <c r="AH527" s="992">
        <v>1210</v>
      </c>
      <c r="AI527" s="992">
        <v>1210</v>
      </c>
      <c r="AJ527" s="992">
        <v>1210</v>
      </c>
      <c r="AK527" s="992">
        <v>1210</v>
      </c>
      <c r="AL527" s="992">
        <v>1210</v>
      </c>
      <c r="AM527" s="992">
        <v>1210</v>
      </c>
      <c r="AN527" s="992">
        <v>1210</v>
      </c>
      <c r="AP527" s="992">
        <v>1381</v>
      </c>
      <c r="AQ527" s="992">
        <v>1375</v>
      </c>
      <c r="AR527" s="992">
        <v>1375</v>
      </c>
      <c r="AS527" s="992">
        <v>1375</v>
      </c>
      <c r="AT527" s="992">
        <v>1375</v>
      </c>
      <c r="AU527" s="992">
        <v>1375</v>
      </c>
      <c r="AV527" s="992">
        <v>1375</v>
      </c>
      <c r="AW527" s="992">
        <v>1375</v>
      </c>
      <c r="AX527" s="992">
        <v>0</v>
      </c>
      <c r="AY527" s="992">
        <v>0</v>
      </c>
      <c r="AZ527" s="992">
        <v>0</v>
      </c>
      <c r="BA527" s="992">
        <v>0</v>
      </c>
    </row>
    <row r="528" spans="1:53" s="863" customFormat="1" ht="0.75" customHeight="1" outlineLevel="2">
      <c r="A528" s="799"/>
      <c r="B528" s="1014"/>
      <c r="C528" s="892"/>
      <c r="D528" s="1032"/>
      <c r="E528" s="1032"/>
      <c r="F528" s="992"/>
      <c r="G528" s="992"/>
      <c r="H528" s="887"/>
      <c r="I528" s="680"/>
      <c r="J528" s="1029"/>
      <c r="K528" s="992"/>
      <c r="L528" s="992"/>
      <c r="M528" s="887"/>
      <c r="N528" s="680"/>
      <c r="O528" s="806"/>
      <c r="P528" s="1030"/>
      <c r="Q528" s="992"/>
      <c r="R528" s="992"/>
      <c r="S528" s="887"/>
      <c r="T528" s="680"/>
      <c r="U528" s="1030"/>
      <c r="V528" s="992"/>
      <c r="W528" s="992"/>
      <c r="X528" s="887"/>
      <c r="Y528" s="679"/>
      <c r="AA528" s="1027"/>
      <c r="AC528" s="992"/>
      <c r="AD528" s="992"/>
      <c r="AE528" s="992"/>
      <c r="AF528" s="992"/>
      <c r="AG528" s="992"/>
      <c r="AH528" s="992"/>
      <c r="AI528" s="992"/>
      <c r="AJ528" s="992"/>
      <c r="AK528" s="992"/>
      <c r="AL528" s="992"/>
      <c r="AM528" s="992"/>
      <c r="AN528" s="992"/>
      <c r="AP528" s="992"/>
      <c r="AQ528" s="992"/>
      <c r="AR528" s="992"/>
      <c r="AS528" s="992"/>
      <c r="AT528" s="992"/>
      <c r="AU528" s="992"/>
      <c r="AV528" s="992"/>
      <c r="AW528" s="992"/>
      <c r="AX528" s="992"/>
      <c r="AY528" s="992"/>
      <c r="AZ528" s="992"/>
      <c r="BA528" s="992"/>
    </row>
    <row r="529" spans="1:53" s="863" customFormat="1" ht="13">
      <c r="A529" s="799" t="s">
        <v>1514</v>
      </c>
      <c r="B529" s="1014" t="s">
        <v>1515</v>
      </c>
      <c r="C529" s="892" t="s">
        <v>1516</v>
      </c>
      <c r="D529" s="1032"/>
      <c r="E529" s="1032"/>
      <c r="F529" s="992">
        <v>0</v>
      </c>
      <c r="G529" s="992">
        <v>0</v>
      </c>
      <c r="H529" s="887">
        <v>0</v>
      </c>
      <c r="I529" s="680">
        <v>0</v>
      </c>
      <c r="J529" s="1029"/>
      <c r="K529" s="992">
        <v>0</v>
      </c>
      <c r="L529" s="992">
        <v>0</v>
      </c>
      <c r="M529" s="887">
        <v>0</v>
      </c>
      <c r="N529" s="680">
        <v>0</v>
      </c>
      <c r="O529" s="806"/>
      <c r="P529" s="1030"/>
      <c r="Q529" s="992">
        <v>0</v>
      </c>
      <c r="R529" s="992">
        <v>0</v>
      </c>
      <c r="S529" s="887">
        <v>0</v>
      </c>
      <c r="T529" s="680">
        <v>0</v>
      </c>
      <c r="U529" s="1030"/>
      <c r="V529" s="992">
        <v>0</v>
      </c>
      <c r="W529" s="992">
        <v>0</v>
      </c>
      <c r="X529" s="887">
        <v>0</v>
      </c>
      <c r="Y529" s="679">
        <v>0</v>
      </c>
      <c r="AA529" s="1027">
        <v>0</v>
      </c>
      <c r="AC529" s="992">
        <v>0</v>
      </c>
      <c r="AD529" s="992">
        <v>0</v>
      </c>
      <c r="AE529" s="992">
        <v>0</v>
      </c>
      <c r="AF529" s="992">
        <v>0</v>
      </c>
      <c r="AG529" s="992">
        <v>0</v>
      </c>
      <c r="AH529" s="992">
        <v>0</v>
      </c>
      <c r="AI529" s="992">
        <v>0</v>
      </c>
      <c r="AJ529" s="992">
        <v>0</v>
      </c>
      <c r="AK529" s="992">
        <v>0</v>
      </c>
      <c r="AL529" s="992">
        <v>0</v>
      </c>
      <c r="AM529" s="992">
        <v>0</v>
      </c>
      <c r="AN529" s="992">
        <v>0</v>
      </c>
      <c r="AP529" s="992">
        <v>0</v>
      </c>
      <c r="AQ529" s="992">
        <v>0</v>
      </c>
      <c r="AR529" s="992">
        <v>0</v>
      </c>
      <c r="AS529" s="992">
        <v>0</v>
      </c>
      <c r="AT529" s="992">
        <v>0</v>
      </c>
      <c r="AU529" s="992">
        <v>0</v>
      </c>
      <c r="AV529" s="992">
        <v>0</v>
      </c>
      <c r="AW529" s="992">
        <v>0</v>
      </c>
      <c r="AX529" s="992">
        <v>0</v>
      </c>
      <c r="AY529" s="992">
        <v>0</v>
      </c>
      <c r="AZ529" s="992">
        <v>0</v>
      </c>
      <c r="BA529" s="992">
        <v>0</v>
      </c>
    </row>
    <row r="530" spans="1:53" ht="0.75" customHeight="1" outlineLevel="2">
      <c r="B530" s="1014"/>
      <c r="C530" s="892"/>
      <c r="D530" s="1032"/>
      <c r="E530" s="1032"/>
      <c r="F530" s="992"/>
      <c r="G530" s="992"/>
      <c r="H530" s="887"/>
      <c r="I530" s="680"/>
      <c r="J530" s="1029"/>
      <c r="K530" s="992"/>
      <c r="L530" s="992"/>
      <c r="M530" s="887"/>
      <c r="N530" s="680"/>
      <c r="O530" s="806"/>
      <c r="P530" s="1030"/>
      <c r="Q530" s="992"/>
      <c r="R530" s="992"/>
      <c r="S530" s="887"/>
      <c r="T530" s="680"/>
      <c r="U530" s="1030"/>
      <c r="V530" s="992"/>
      <c r="W530" s="992"/>
      <c r="X530" s="887"/>
      <c r="Y530" s="679"/>
      <c r="Z530" s="799"/>
      <c r="AA530" s="1027"/>
      <c r="AB530" s="863"/>
      <c r="AC530" s="992"/>
      <c r="AD530" s="992"/>
      <c r="AE530" s="992"/>
      <c r="AF530" s="992"/>
      <c r="AG530" s="992"/>
      <c r="AH530" s="992"/>
      <c r="AI530" s="992"/>
      <c r="AJ530" s="992"/>
      <c r="AK530" s="992"/>
      <c r="AL530" s="992"/>
      <c r="AM530" s="992"/>
      <c r="AN530" s="992"/>
      <c r="AO530" s="863"/>
      <c r="AP530" s="992"/>
      <c r="AQ530" s="992"/>
      <c r="AR530" s="992"/>
      <c r="AS530" s="992"/>
      <c r="AT530" s="992"/>
      <c r="AU530" s="992"/>
      <c r="AV530" s="992"/>
      <c r="AW530" s="992"/>
      <c r="AX530" s="992"/>
      <c r="AY530" s="992"/>
      <c r="AZ530" s="992"/>
      <c r="BA530" s="992"/>
    </row>
    <row r="531" spans="1:53" outlineLevel="2">
      <c r="A531" s="799" t="s">
        <v>1517</v>
      </c>
      <c r="B531" s="800" t="s">
        <v>312</v>
      </c>
      <c r="C531" s="801" t="s">
        <v>1518</v>
      </c>
      <c r="D531" s="802"/>
      <c r="E531" s="803"/>
      <c r="F531" s="686">
        <v>0</v>
      </c>
      <c r="G531" s="686">
        <v>0</v>
      </c>
      <c r="H531" s="818">
        <v>0</v>
      </c>
      <c r="I531" s="804">
        <v>0</v>
      </c>
      <c r="K531" s="686">
        <v>7.2</v>
      </c>
      <c r="L531" s="686">
        <v>14.46</v>
      </c>
      <c r="M531" s="818">
        <v>-7.2600000000000007</v>
      </c>
      <c r="N531" s="804">
        <v>-0.50207468879668049</v>
      </c>
      <c r="Q531" s="686">
        <v>0</v>
      </c>
      <c r="R531" s="686">
        <v>0</v>
      </c>
      <c r="S531" s="818">
        <v>0</v>
      </c>
      <c r="T531" s="804">
        <v>0</v>
      </c>
      <c r="V531" s="686">
        <v>7.2</v>
      </c>
      <c r="W531" s="686">
        <v>14.46</v>
      </c>
      <c r="X531" s="818">
        <v>-7.2600000000000007</v>
      </c>
      <c r="Y531" s="804">
        <v>-0.50207468879668049</v>
      </c>
      <c r="AA531" s="687">
        <v>0</v>
      </c>
      <c r="AB531" s="686"/>
      <c r="AC531" s="686">
        <v>0</v>
      </c>
      <c r="AD531" s="686">
        <v>0</v>
      </c>
      <c r="AE531" s="686">
        <v>0</v>
      </c>
      <c r="AF531" s="686">
        <v>14.46</v>
      </c>
      <c r="AG531" s="686">
        <v>0</v>
      </c>
      <c r="AH531" s="686">
        <v>0</v>
      </c>
      <c r="AI531" s="686">
        <v>0</v>
      </c>
      <c r="AJ531" s="686">
        <v>0</v>
      </c>
      <c r="AK531" s="686">
        <v>0</v>
      </c>
      <c r="AL531" s="686">
        <v>0</v>
      </c>
      <c r="AM531" s="686">
        <v>0</v>
      </c>
      <c r="AN531" s="686">
        <v>0</v>
      </c>
      <c r="AO531" s="686"/>
      <c r="AP531" s="686">
        <v>0</v>
      </c>
      <c r="AQ531" s="686">
        <v>0</v>
      </c>
      <c r="AR531" s="686">
        <v>0</v>
      </c>
      <c r="AS531" s="686">
        <v>7.2</v>
      </c>
      <c r="AT531" s="686">
        <v>0</v>
      </c>
      <c r="AU531" s="686">
        <v>0</v>
      </c>
      <c r="AV531" s="686">
        <v>0</v>
      </c>
      <c r="AW531" s="686">
        <v>0</v>
      </c>
      <c r="AX531" s="686">
        <v>0</v>
      </c>
      <c r="AY531" s="686">
        <v>0</v>
      </c>
      <c r="AZ531" s="686">
        <v>0</v>
      </c>
      <c r="BA531" s="686">
        <v>0</v>
      </c>
    </row>
    <row r="532" spans="1:53" outlineLevel="2">
      <c r="A532" s="799" t="s">
        <v>3416</v>
      </c>
      <c r="B532" s="800" t="s">
        <v>3417</v>
      </c>
      <c r="C532" s="801" t="s">
        <v>3418</v>
      </c>
      <c r="D532" s="802"/>
      <c r="E532" s="803"/>
      <c r="F532" s="686">
        <v>0</v>
      </c>
      <c r="G532" s="686">
        <v>0</v>
      </c>
      <c r="H532" s="818">
        <v>0</v>
      </c>
      <c r="I532" s="804">
        <v>0</v>
      </c>
      <c r="K532" s="686">
        <v>0</v>
      </c>
      <c r="L532" s="686">
        <v>0</v>
      </c>
      <c r="M532" s="818">
        <v>0</v>
      </c>
      <c r="N532" s="804">
        <v>0</v>
      </c>
      <c r="Q532" s="686">
        <v>0</v>
      </c>
      <c r="R532" s="686">
        <v>0</v>
      </c>
      <c r="S532" s="818">
        <v>0</v>
      </c>
      <c r="T532" s="804">
        <v>0</v>
      </c>
      <c r="V532" s="686">
        <v>180714.29</v>
      </c>
      <c r="W532" s="686">
        <v>0</v>
      </c>
      <c r="X532" s="818">
        <v>180714.29</v>
      </c>
      <c r="Y532" s="804" t="s">
        <v>3376</v>
      </c>
      <c r="AA532" s="687">
        <v>0</v>
      </c>
      <c r="AB532" s="686"/>
      <c r="AC532" s="686">
        <v>0</v>
      </c>
      <c r="AD532" s="686">
        <v>0</v>
      </c>
      <c r="AE532" s="686">
        <v>0</v>
      </c>
      <c r="AF532" s="686">
        <v>0</v>
      </c>
      <c r="AG532" s="686">
        <v>0</v>
      </c>
      <c r="AH532" s="686">
        <v>0</v>
      </c>
      <c r="AI532" s="686">
        <v>0</v>
      </c>
      <c r="AJ532" s="686">
        <v>0</v>
      </c>
      <c r="AK532" s="686">
        <v>180714.29</v>
      </c>
      <c r="AL532" s="686">
        <v>0</v>
      </c>
      <c r="AM532" s="686">
        <v>0</v>
      </c>
      <c r="AN532" s="686">
        <v>0</v>
      </c>
      <c r="AO532" s="686"/>
      <c r="AP532" s="686">
        <v>0</v>
      </c>
      <c r="AQ532" s="686">
        <v>0</v>
      </c>
      <c r="AR532" s="686">
        <v>0</v>
      </c>
      <c r="AS532" s="686">
        <v>0</v>
      </c>
      <c r="AT532" s="686">
        <v>0</v>
      </c>
      <c r="AU532" s="686">
        <v>0</v>
      </c>
      <c r="AV532" s="686">
        <v>0</v>
      </c>
      <c r="AW532" s="686">
        <v>0</v>
      </c>
      <c r="AX532" s="686">
        <v>0</v>
      </c>
      <c r="AY532" s="686">
        <v>0</v>
      </c>
      <c r="AZ532" s="686">
        <v>0</v>
      </c>
      <c r="BA532" s="686">
        <v>0</v>
      </c>
    </row>
    <row r="533" spans="1:53" s="863" customFormat="1" ht="13">
      <c r="A533" s="799" t="s">
        <v>1519</v>
      </c>
      <c r="B533" s="1014" t="s">
        <v>1520</v>
      </c>
      <c r="C533" s="892" t="s">
        <v>1521</v>
      </c>
      <c r="D533" s="1032"/>
      <c r="E533" s="1032"/>
      <c r="F533" s="992">
        <v>0</v>
      </c>
      <c r="G533" s="992">
        <v>0</v>
      </c>
      <c r="H533" s="887">
        <v>0</v>
      </c>
      <c r="I533" s="680">
        <v>0</v>
      </c>
      <c r="J533" s="1029"/>
      <c r="K533" s="992">
        <v>7.2</v>
      </c>
      <c r="L533" s="992">
        <v>14.46</v>
      </c>
      <c r="M533" s="887">
        <v>-7.2600000000000007</v>
      </c>
      <c r="N533" s="680">
        <v>-0.50207468879668049</v>
      </c>
      <c r="O533" s="843"/>
      <c r="P533" s="1034"/>
      <c r="Q533" s="992">
        <v>0</v>
      </c>
      <c r="R533" s="992">
        <v>0</v>
      </c>
      <c r="S533" s="887">
        <v>0</v>
      </c>
      <c r="T533" s="680">
        <v>0</v>
      </c>
      <c r="U533" s="1034"/>
      <c r="V533" s="992">
        <v>180721.49000000002</v>
      </c>
      <c r="W533" s="992">
        <v>14.46</v>
      </c>
      <c r="X533" s="887">
        <v>180707.03000000003</v>
      </c>
      <c r="Y533" s="679" t="s">
        <v>3376</v>
      </c>
      <c r="AA533" s="1027">
        <v>0</v>
      </c>
      <c r="AC533" s="992">
        <v>0</v>
      </c>
      <c r="AD533" s="992">
        <v>0</v>
      </c>
      <c r="AE533" s="992">
        <v>0</v>
      </c>
      <c r="AF533" s="992">
        <v>14.46</v>
      </c>
      <c r="AG533" s="992">
        <v>0</v>
      </c>
      <c r="AH533" s="992">
        <v>0</v>
      </c>
      <c r="AI533" s="992">
        <v>0</v>
      </c>
      <c r="AJ533" s="992">
        <v>0</v>
      </c>
      <c r="AK533" s="992">
        <v>180714.29</v>
      </c>
      <c r="AL533" s="992">
        <v>0</v>
      </c>
      <c r="AM533" s="992">
        <v>0</v>
      </c>
      <c r="AN533" s="992">
        <v>0</v>
      </c>
      <c r="AP533" s="992">
        <v>0</v>
      </c>
      <c r="AQ533" s="992">
        <v>0</v>
      </c>
      <c r="AR533" s="992">
        <v>0</v>
      </c>
      <c r="AS533" s="992">
        <v>7.2</v>
      </c>
      <c r="AT533" s="992">
        <v>0</v>
      </c>
      <c r="AU533" s="992">
        <v>0</v>
      </c>
      <c r="AV533" s="992">
        <v>0</v>
      </c>
      <c r="AW533" s="992">
        <v>0</v>
      </c>
      <c r="AX533" s="992">
        <v>0</v>
      </c>
      <c r="AY533" s="992">
        <v>0</v>
      </c>
      <c r="AZ533" s="992">
        <v>0</v>
      </c>
      <c r="BA533" s="992">
        <v>0</v>
      </c>
    </row>
    <row r="534" spans="1:53" s="863" customFormat="1" ht="0.75" customHeight="1" outlineLevel="2">
      <c r="A534" s="799"/>
      <c r="B534" s="1014"/>
      <c r="C534" s="892"/>
      <c r="D534" s="1032"/>
      <c r="E534" s="1032"/>
      <c r="F534" s="992"/>
      <c r="G534" s="992"/>
      <c r="H534" s="887"/>
      <c r="I534" s="680"/>
      <c r="J534" s="1029"/>
      <c r="K534" s="992"/>
      <c r="L534" s="992"/>
      <c r="M534" s="887"/>
      <c r="N534" s="680"/>
      <c r="O534" s="843"/>
      <c r="P534" s="1034"/>
      <c r="Q534" s="992"/>
      <c r="R534" s="992"/>
      <c r="S534" s="887"/>
      <c r="T534" s="680"/>
      <c r="U534" s="1034"/>
      <c r="V534" s="992"/>
      <c r="W534" s="992"/>
      <c r="X534" s="887"/>
      <c r="Y534" s="679"/>
      <c r="AA534" s="1027"/>
      <c r="AC534" s="992"/>
      <c r="AD534" s="992"/>
      <c r="AE534" s="992"/>
      <c r="AF534" s="992"/>
      <c r="AG534" s="992"/>
      <c r="AH534" s="992"/>
      <c r="AI534" s="992"/>
      <c r="AJ534" s="992"/>
      <c r="AK534" s="992"/>
      <c r="AL534" s="992"/>
      <c r="AM534" s="992"/>
      <c r="AN534" s="992"/>
      <c r="AP534" s="992"/>
      <c r="AQ534" s="992"/>
      <c r="AR534" s="992"/>
      <c r="AS534" s="992"/>
      <c r="AT534" s="992"/>
      <c r="AU534" s="992"/>
      <c r="AV534" s="992"/>
      <c r="AW534" s="992"/>
      <c r="AX534" s="992"/>
      <c r="AY534" s="992"/>
      <c r="AZ534" s="992"/>
      <c r="BA534" s="992"/>
    </row>
    <row r="535" spans="1:53" s="863" customFormat="1" ht="13">
      <c r="A535" s="799" t="s">
        <v>1522</v>
      </c>
      <c r="B535" s="1014" t="s">
        <v>1523</v>
      </c>
      <c r="C535" s="892" t="s">
        <v>1524</v>
      </c>
      <c r="D535" s="1032"/>
      <c r="E535" s="1032"/>
      <c r="F535" s="992">
        <v>0</v>
      </c>
      <c r="G535" s="992">
        <v>0</v>
      </c>
      <c r="H535" s="887">
        <v>0</v>
      </c>
      <c r="I535" s="680">
        <v>0</v>
      </c>
      <c r="J535" s="1029"/>
      <c r="K535" s="992">
        <v>0</v>
      </c>
      <c r="L535" s="992">
        <v>0</v>
      </c>
      <c r="M535" s="887">
        <v>0</v>
      </c>
      <c r="N535" s="680">
        <v>0</v>
      </c>
      <c r="O535" s="806"/>
      <c r="P535" s="1030"/>
      <c r="Q535" s="992">
        <v>0</v>
      </c>
      <c r="R535" s="992">
        <v>0</v>
      </c>
      <c r="S535" s="887">
        <v>0</v>
      </c>
      <c r="T535" s="680">
        <v>0</v>
      </c>
      <c r="U535" s="1030"/>
      <c r="V535" s="992">
        <v>0</v>
      </c>
      <c r="W535" s="992">
        <v>0</v>
      </c>
      <c r="X535" s="887">
        <v>0</v>
      </c>
      <c r="Y535" s="679">
        <v>0</v>
      </c>
      <c r="AA535" s="1027">
        <v>0</v>
      </c>
      <c r="AC535" s="992">
        <v>0</v>
      </c>
      <c r="AD535" s="992">
        <v>0</v>
      </c>
      <c r="AE535" s="992">
        <v>0</v>
      </c>
      <c r="AF535" s="992">
        <v>0</v>
      </c>
      <c r="AG535" s="992">
        <v>0</v>
      </c>
      <c r="AH535" s="992">
        <v>0</v>
      </c>
      <c r="AI535" s="992">
        <v>0</v>
      </c>
      <c r="AJ535" s="992">
        <v>0</v>
      </c>
      <c r="AK535" s="992">
        <v>0</v>
      </c>
      <c r="AL535" s="992">
        <v>0</v>
      </c>
      <c r="AM535" s="992">
        <v>0</v>
      </c>
      <c r="AN535" s="992">
        <v>0</v>
      </c>
      <c r="AP535" s="992">
        <v>0</v>
      </c>
      <c r="AQ535" s="992">
        <v>0</v>
      </c>
      <c r="AR535" s="992">
        <v>0</v>
      </c>
      <c r="AS535" s="992">
        <v>0</v>
      </c>
      <c r="AT535" s="992">
        <v>0</v>
      </c>
      <c r="AU535" s="992">
        <v>0</v>
      </c>
      <c r="AV535" s="992">
        <v>0</v>
      </c>
      <c r="AW535" s="992">
        <v>0</v>
      </c>
      <c r="AX535" s="992">
        <v>0</v>
      </c>
      <c r="AY535" s="992">
        <v>0</v>
      </c>
      <c r="AZ535" s="992">
        <v>0</v>
      </c>
      <c r="BA535" s="992">
        <v>0</v>
      </c>
    </row>
    <row r="536" spans="1:53" ht="0.75" customHeight="1" outlineLevel="2">
      <c r="B536" s="1014"/>
      <c r="C536" s="892"/>
      <c r="D536" s="1032"/>
      <c r="E536" s="1032"/>
      <c r="F536" s="992"/>
      <c r="G536" s="992"/>
      <c r="H536" s="887"/>
      <c r="I536" s="680"/>
      <c r="J536" s="1029"/>
      <c r="K536" s="992"/>
      <c r="L536" s="992"/>
      <c r="M536" s="887"/>
      <c r="N536" s="680"/>
      <c r="O536" s="806"/>
      <c r="P536" s="1030"/>
      <c r="Q536" s="992"/>
      <c r="R536" s="992"/>
      <c r="S536" s="887"/>
      <c r="T536" s="680"/>
      <c r="U536" s="1030"/>
      <c r="V536" s="992"/>
      <c r="W536" s="992"/>
      <c r="X536" s="887"/>
      <c r="Y536" s="679"/>
      <c r="Z536" s="799"/>
      <c r="AA536" s="1027"/>
      <c r="AB536" s="863"/>
      <c r="AC536" s="992"/>
      <c r="AD536" s="992"/>
      <c r="AE536" s="992"/>
      <c r="AF536" s="992"/>
      <c r="AG536" s="992"/>
      <c r="AH536" s="992"/>
      <c r="AI536" s="992"/>
      <c r="AJ536" s="992"/>
      <c r="AK536" s="992"/>
      <c r="AL536" s="992"/>
      <c r="AM536" s="992"/>
      <c r="AN536" s="992"/>
      <c r="AO536" s="863"/>
      <c r="AP536" s="992"/>
      <c r="AQ536" s="992"/>
      <c r="AR536" s="992"/>
      <c r="AS536" s="992"/>
      <c r="AT536" s="992"/>
      <c r="AU536" s="992"/>
      <c r="AV536" s="992"/>
      <c r="AW536" s="992"/>
      <c r="AX536" s="992"/>
      <c r="AY536" s="992"/>
      <c r="AZ536" s="992"/>
      <c r="BA536" s="992"/>
    </row>
    <row r="537" spans="1:53" outlineLevel="2">
      <c r="A537" s="799" t="s">
        <v>1525</v>
      </c>
      <c r="B537" s="800" t="s">
        <v>1526</v>
      </c>
      <c r="C537" s="801" t="s">
        <v>1527</v>
      </c>
      <c r="D537" s="802"/>
      <c r="E537" s="803"/>
      <c r="F537" s="686">
        <v>192559.91</v>
      </c>
      <c r="G537" s="686">
        <v>417577.67</v>
      </c>
      <c r="H537" s="818">
        <v>-225017.75999999998</v>
      </c>
      <c r="I537" s="804">
        <v>-0.53886444646333698</v>
      </c>
      <c r="K537" s="686">
        <v>1550046.19</v>
      </c>
      <c r="L537" s="686">
        <v>889576.29</v>
      </c>
      <c r="M537" s="818">
        <v>660469.89999999991</v>
      </c>
      <c r="N537" s="804">
        <v>0.74245447796276121</v>
      </c>
      <c r="Q537" s="686">
        <v>580812.68000000005</v>
      </c>
      <c r="R537" s="686">
        <v>564511.61</v>
      </c>
      <c r="S537" s="818">
        <v>16301.070000000065</v>
      </c>
      <c r="T537" s="804">
        <v>2.8876412302662944E-2</v>
      </c>
      <c r="V537" s="686">
        <v>2085636.94</v>
      </c>
      <c r="W537" s="686">
        <v>1078529.8700000001</v>
      </c>
      <c r="X537" s="818">
        <v>1007107.0699999998</v>
      </c>
      <c r="Y537" s="804">
        <v>0.93377763380813894</v>
      </c>
      <c r="AA537" s="687">
        <v>47590.1</v>
      </c>
      <c r="AB537" s="686"/>
      <c r="AC537" s="686">
        <v>47678.879999999997</v>
      </c>
      <c r="AD537" s="686">
        <v>77211.100000000006</v>
      </c>
      <c r="AE537" s="686">
        <v>66982.16</v>
      </c>
      <c r="AF537" s="686">
        <v>66591.899999999994</v>
      </c>
      <c r="AG537" s="686">
        <v>66600.639999999999</v>
      </c>
      <c r="AH537" s="686">
        <v>66569.38</v>
      </c>
      <c r="AI537" s="686">
        <v>80364.56</v>
      </c>
      <c r="AJ537" s="686">
        <v>417577.67</v>
      </c>
      <c r="AK537" s="686">
        <v>-38034.36</v>
      </c>
      <c r="AL537" s="686">
        <v>190709.84</v>
      </c>
      <c r="AM537" s="686">
        <v>191120.54</v>
      </c>
      <c r="AN537" s="686">
        <v>191794.73</v>
      </c>
      <c r="AO537" s="686"/>
      <c r="AP537" s="686">
        <v>192466.75</v>
      </c>
      <c r="AQ537" s="686">
        <v>193063.54</v>
      </c>
      <c r="AR537" s="686">
        <v>193867.24</v>
      </c>
      <c r="AS537" s="686">
        <v>194546.27</v>
      </c>
      <c r="AT537" s="686">
        <v>195289.71</v>
      </c>
      <c r="AU537" s="686">
        <v>196069.72</v>
      </c>
      <c r="AV537" s="686">
        <v>192183.05000000002</v>
      </c>
      <c r="AW537" s="686">
        <v>192559.91</v>
      </c>
      <c r="AX537" s="686">
        <v>436354.52</v>
      </c>
      <c r="AY537" s="686">
        <v>0</v>
      </c>
      <c r="AZ537" s="686">
        <v>0</v>
      </c>
      <c r="BA537" s="686">
        <v>0</v>
      </c>
    </row>
    <row r="538" spans="1:53" s="863" customFormat="1" ht="13">
      <c r="A538" s="799" t="s">
        <v>1528</v>
      </c>
      <c r="B538" s="1014" t="s">
        <v>1529</v>
      </c>
      <c r="C538" s="892" t="s">
        <v>1530</v>
      </c>
      <c r="D538" s="1032"/>
      <c r="E538" s="1032"/>
      <c r="F538" s="992">
        <v>192559.91</v>
      </c>
      <c r="G538" s="992">
        <v>417577.67</v>
      </c>
      <c r="H538" s="887">
        <v>-225017.75999999998</v>
      </c>
      <c r="I538" s="680">
        <v>-0.53886444646333698</v>
      </c>
      <c r="J538" s="1029"/>
      <c r="K538" s="992">
        <v>1550046.19</v>
      </c>
      <c r="L538" s="992">
        <v>889576.29</v>
      </c>
      <c r="M538" s="887">
        <v>660469.89999999991</v>
      </c>
      <c r="N538" s="680">
        <v>0.74245447796276121</v>
      </c>
      <c r="O538" s="887"/>
      <c r="P538" s="1030"/>
      <c r="Q538" s="992">
        <v>580812.68000000005</v>
      </c>
      <c r="R538" s="992">
        <v>564511.61</v>
      </c>
      <c r="S538" s="887">
        <v>16301.070000000065</v>
      </c>
      <c r="T538" s="680">
        <v>2.8876412302662944E-2</v>
      </c>
      <c r="U538" s="1030"/>
      <c r="V538" s="992">
        <v>2085636.94</v>
      </c>
      <c r="W538" s="992">
        <v>1078529.8700000001</v>
      </c>
      <c r="X538" s="887">
        <v>1007107.0699999998</v>
      </c>
      <c r="Y538" s="679">
        <v>0.93377763380813894</v>
      </c>
      <c r="AA538" s="1027">
        <v>47590.1</v>
      </c>
      <c r="AC538" s="992">
        <v>47678.879999999997</v>
      </c>
      <c r="AD538" s="992">
        <v>77211.100000000006</v>
      </c>
      <c r="AE538" s="992">
        <v>66982.16</v>
      </c>
      <c r="AF538" s="992">
        <v>66591.899999999994</v>
      </c>
      <c r="AG538" s="992">
        <v>66600.639999999999</v>
      </c>
      <c r="AH538" s="992">
        <v>66569.38</v>
      </c>
      <c r="AI538" s="992">
        <v>80364.56</v>
      </c>
      <c r="AJ538" s="992">
        <v>417577.67</v>
      </c>
      <c r="AK538" s="992">
        <v>-38034.36</v>
      </c>
      <c r="AL538" s="992">
        <v>190709.84</v>
      </c>
      <c r="AM538" s="992">
        <v>191120.54</v>
      </c>
      <c r="AN538" s="992">
        <v>191794.73</v>
      </c>
      <c r="AP538" s="992">
        <v>192466.75</v>
      </c>
      <c r="AQ538" s="992">
        <v>193063.54</v>
      </c>
      <c r="AR538" s="992">
        <v>193867.24</v>
      </c>
      <c r="AS538" s="992">
        <v>194546.27</v>
      </c>
      <c r="AT538" s="992">
        <v>195289.71</v>
      </c>
      <c r="AU538" s="992">
        <v>196069.72</v>
      </c>
      <c r="AV538" s="992">
        <v>192183.05000000002</v>
      </c>
      <c r="AW538" s="992">
        <v>192559.91</v>
      </c>
      <c r="AX538" s="992">
        <v>436354.52</v>
      </c>
      <c r="AY538" s="992">
        <v>0</v>
      </c>
      <c r="AZ538" s="992">
        <v>0</v>
      </c>
      <c r="BA538" s="992">
        <v>0</v>
      </c>
    </row>
    <row r="539" spans="1:53" s="863" customFormat="1" ht="13">
      <c r="A539" s="799" t="s">
        <v>3534</v>
      </c>
      <c r="B539" s="1014" t="s">
        <v>3535</v>
      </c>
      <c r="C539" s="892" t="s">
        <v>3536</v>
      </c>
      <c r="D539" s="1032"/>
      <c r="E539" s="1032"/>
      <c r="F539" s="992">
        <v>0</v>
      </c>
      <c r="G539" s="992">
        <v>0</v>
      </c>
      <c r="H539" s="887">
        <v>0</v>
      </c>
      <c r="I539" s="680">
        <v>0</v>
      </c>
      <c r="J539" s="1029"/>
      <c r="K539" s="992">
        <v>0</v>
      </c>
      <c r="L539" s="992">
        <v>0</v>
      </c>
      <c r="M539" s="887">
        <v>0</v>
      </c>
      <c r="N539" s="680">
        <v>0</v>
      </c>
      <c r="O539" s="887"/>
      <c r="P539" s="1030"/>
      <c r="Q539" s="992">
        <v>0</v>
      </c>
      <c r="R539" s="992">
        <v>0</v>
      </c>
      <c r="S539" s="887">
        <v>0</v>
      </c>
      <c r="T539" s="680"/>
      <c r="U539" s="1030"/>
      <c r="V539" s="992">
        <v>0</v>
      </c>
      <c r="W539" s="992">
        <v>0</v>
      </c>
      <c r="X539" s="887">
        <v>0</v>
      </c>
      <c r="Y539" s="679">
        <v>0</v>
      </c>
      <c r="AA539" s="1027">
        <v>0</v>
      </c>
      <c r="AC539" s="992">
        <v>0</v>
      </c>
      <c r="AD539" s="992">
        <v>0</v>
      </c>
      <c r="AE539" s="992">
        <v>0</v>
      </c>
      <c r="AF539" s="992">
        <v>0</v>
      </c>
      <c r="AG539" s="992">
        <v>0</v>
      </c>
      <c r="AH539" s="992">
        <v>0</v>
      </c>
      <c r="AI539" s="992">
        <v>0</v>
      </c>
      <c r="AJ539" s="992">
        <v>0</v>
      </c>
      <c r="AK539" s="992">
        <v>0</v>
      </c>
      <c r="AL539" s="992">
        <v>0</v>
      </c>
      <c r="AM539" s="992">
        <v>0</v>
      </c>
      <c r="AN539" s="992">
        <v>0</v>
      </c>
      <c r="AP539" s="992">
        <v>0</v>
      </c>
      <c r="AQ539" s="992">
        <v>0</v>
      </c>
      <c r="AR539" s="992">
        <v>0</v>
      </c>
      <c r="AS539" s="992">
        <v>0</v>
      </c>
      <c r="AT539" s="992">
        <v>0</v>
      </c>
      <c r="AU539" s="992">
        <v>0</v>
      </c>
      <c r="AV539" s="992">
        <v>0</v>
      </c>
      <c r="AW539" s="992">
        <v>0</v>
      </c>
      <c r="AX539" s="992">
        <v>0</v>
      </c>
      <c r="AY539" s="992">
        <v>0</v>
      </c>
      <c r="AZ539" s="992">
        <v>0</v>
      </c>
      <c r="BA539" s="992">
        <v>0</v>
      </c>
    </row>
    <row r="540" spans="1:53" s="863" customFormat="1" ht="13">
      <c r="A540" s="799" t="s">
        <v>3537</v>
      </c>
      <c r="B540" s="1014" t="s">
        <v>3538</v>
      </c>
      <c r="C540" s="892" t="s">
        <v>3539</v>
      </c>
      <c r="D540" s="1035"/>
      <c r="E540" s="1035"/>
      <c r="F540" s="1036">
        <v>0</v>
      </c>
      <c r="G540" s="1036">
        <v>0</v>
      </c>
      <c r="H540" s="1037">
        <v>0</v>
      </c>
      <c r="I540" s="681">
        <v>0</v>
      </c>
      <c r="J540" s="1038"/>
      <c r="K540" s="1036">
        <v>0</v>
      </c>
      <c r="L540" s="1036">
        <v>0</v>
      </c>
      <c r="M540" s="1037">
        <v>0</v>
      </c>
      <c r="N540" s="681">
        <v>0</v>
      </c>
      <c r="O540" s="1039"/>
      <c r="P540" s="1040"/>
      <c r="Q540" s="1036">
        <v>0</v>
      </c>
      <c r="R540" s="1036">
        <v>0</v>
      </c>
      <c r="S540" s="1037">
        <v>0</v>
      </c>
      <c r="T540" s="681">
        <v>0</v>
      </c>
      <c r="U540" s="1040"/>
      <c r="V540" s="1036">
        <v>0</v>
      </c>
      <c r="W540" s="1036">
        <v>0</v>
      </c>
      <c r="X540" s="1037">
        <v>0</v>
      </c>
      <c r="Y540" s="682">
        <v>0</v>
      </c>
      <c r="Z540" s="1041"/>
      <c r="AA540" s="1042">
        <v>0</v>
      </c>
      <c r="AB540" s="1041"/>
      <c r="AC540" s="1036">
        <v>0</v>
      </c>
      <c r="AD540" s="1036">
        <v>0</v>
      </c>
      <c r="AE540" s="1036">
        <v>0</v>
      </c>
      <c r="AF540" s="1036">
        <v>0</v>
      </c>
      <c r="AG540" s="1036">
        <v>0</v>
      </c>
      <c r="AH540" s="1036">
        <v>0</v>
      </c>
      <c r="AI540" s="1036">
        <v>0</v>
      </c>
      <c r="AJ540" s="1036">
        <v>0</v>
      </c>
      <c r="AK540" s="1036">
        <v>0</v>
      </c>
      <c r="AL540" s="1036">
        <v>0</v>
      </c>
      <c r="AM540" s="1036">
        <v>0</v>
      </c>
      <c r="AN540" s="1036">
        <v>0</v>
      </c>
      <c r="AO540" s="1041"/>
      <c r="AP540" s="1036">
        <v>0</v>
      </c>
      <c r="AQ540" s="1036">
        <v>0</v>
      </c>
      <c r="AR540" s="1036">
        <v>0</v>
      </c>
      <c r="AS540" s="1036">
        <v>0</v>
      </c>
      <c r="AT540" s="1036">
        <v>0</v>
      </c>
      <c r="AU540" s="1036">
        <v>0</v>
      </c>
      <c r="AV540" s="1036">
        <v>0</v>
      </c>
      <c r="AW540" s="1036">
        <v>0</v>
      </c>
      <c r="AX540" s="1036">
        <v>0</v>
      </c>
      <c r="AY540" s="1036">
        <v>0</v>
      </c>
      <c r="AZ540" s="1036">
        <v>0</v>
      </c>
      <c r="BA540" s="1036">
        <v>0</v>
      </c>
    </row>
    <row r="541" spans="1:53" s="863" customFormat="1" ht="13" outlineLevel="2">
      <c r="A541" s="799"/>
      <c r="B541" s="1014"/>
      <c r="C541" s="892"/>
      <c r="D541" s="1032"/>
      <c r="E541" s="1032"/>
      <c r="F541" s="992"/>
      <c r="G541" s="992"/>
      <c r="H541" s="887"/>
      <c r="I541" s="680"/>
      <c r="J541" s="1029"/>
      <c r="K541" s="992"/>
      <c r="L541" s="992"/>
      <c r="M541" s="887"/>
      <c r="N541" s="680"/>
      <c r="O541" s="806"/>
      <c r="P541" s="1030"/>
      <c r="Q541" s="992"/>
      <c r="R541" s="992"/>
      <c r="S541" s="887"/>
      <c r="T541" s="680"/>
      <c r="U541" s="1030"/>
      <c r="V541" s="992"/>
      <c r="W541" s="992"/>
      <c r="X541" s="887"/>
      <c r="Y541" s="679"/>
      <c r="AA541" s="1027"/>
      <c r="AC541" s="992"/>
      <c r="AD541" s="992"/>
      <c r="AE541" s="992"/>
      <c r="AF541" s="992"/>
      <c r="AG541" s="992"/>
      <c r="AH541" s="992"/>
      <c r="AI541" s="992"/>
      <c r="AJ541" s="992"/>
      <c r="AK541" s="992"/>
      <c r="AL541" s="992"/>
      <c r="AM541" s="992"/>
      <c r="AN541" s="992"/>
      <c r="AP541" s="992"/>
      <c r="AQ541" s="992"/>
      <c r="AR541" s="992"/>
      <c r="AS541" s="992"/>
      <c r="AT541" s="992"/>
      <c r="AU541" s="992"/>
      <c r="AV541" s="992"/>
      <c r="AW541" s="992"/>
      <c r="AX541" s="992"/>
      <c r="AY541" s="992"/>
      <c r="AZ541" s="992"/>
      <c r="BA541" s="992"/>
    </row>
    <row r="542" spans="1:53" s="863" customFormat="1" ht="13">
      <c r="A542" s="799"/>
      <c r="B542" s="1014" t="s">
        <v>1531</v>
      </c>
      <c r="C542" s="1043" t="s">
        <v>1532</v>
      </c>
      <c r="D542" s="1044"/>
      <c r="E542" s="1044"/>
      <c r="F542" s="1045">
        <v>57434583.288600005</v>
      </c>
      <c r="G542" s="1045">
        <v>53185827.580900013</v>
      </c>
      <c r="H542" s="1046">
        <v>4248755.7076999918</v>
      </c>
      <c r="I542" s="683">
        <v>7.9885110394066636E-2</v>
      </c>
      <c r="J542" s="1029"/>
      <c r="K542" s="1045">
        <v>464624525.00000018</v>
      </c>
      <c r="L542" s="1045">
        <v>412205117.04380012</v>
      </c>
      <c r="M542" s="1046">
        <v>52419407.956200063</v>
      </c>
      <c r="N542" s="683">
        <v>0.12716826111265883</v>
      </c>
      <c r="O542" s="843"/>
      <c r="P542" s="1034"/>
      <c r="Q542" s="1045">
        <v>182281223.12360001</v>
      </c>
      <c r="R542" s="1045">
        <v>156293486.10500002</v>
      </c>
      <c r="S542" s="1046">
        <v>25987737.018599987</v>
      </c>
      <c r="T542" s="683">
        <v>0.16627524067855959</v>
      </c>
      <c r="U542" s="1034"/>
      <c r="V542" s="1045">
        <v>655769375.30780041</v>
      </c>
      <c r="W542" s="1045">
        <v>564870986.15550005</v>
      </c>
      <c r="X542" s="1046">
        <v>90898389.152300358</v>
      </c>
      <c r="Y542" s="684">
        <v>0.16091884940126394</v>
      </c>
      <c r="AA542" s="1027">
        <v>37457510.163200006</v>
      </c>
      <c r="AC542" s="1045">
        <v>59217635.456500001</v>
      </c>
      <c r="AD542" s="1045">
        <v>46342195.656199992</v>
      </c>
      <c r="AE542" s="1045">
        <v>51514185.271699987</v>
      </c>
      <c r="AF542" s="1045">
        <v>45542652.254199997</v>
      </c>
      <c r="AG542" s="1045">
        <v>53294962.3002</v>
      </c>
      <c r="AH542" s="1045">
        <v>48430921.4366</v>
      </c>
      <c r="AI542" s="1045">
        <v>54676737.087500006</v>
      </c>
      <c r="AJ542" s="1045">
        <v>53185827.580900013</v>
      </c>
      <c r="AK542" s="1045">
        <v>48801517.967500001</v>
      </c>
      <c r="AL542" s="1045">
        <v>47883655.913500026</v>
      </c>
      <c r="AM542" s="1045">
        <v>48059691.944799997</v>
      </c>
      <c r="AN542" s="1045">
        <v>46399984.482000008</v>
      </c>
      <c r="AP542" s="1045">
        <v>69491245.877900004</v>
      </c>
      <c r="AQ542" s="1045">
        <v>64835589.15609999</v>
      </c>
      <c r="AR542" s="1045">
        <v>49407603.805699997</v>
      </c>
      <c r="AS542" s="1045">
        <v>49147183.243600011</v>
      </c>
      <c r="AT542" s="1045">
        <v>49461679.793100007</v>
      </c>
      <c r="AU542" s="1045">
        <v>66355387.430500001</v>
      </c>
      <c r="AV542" s="1045">
        <v>58491252.404500008</v>
      </c>
      <c r="AW542" s="1045">
        <v>57434583.288600005</v>
      </c>
      <c r="AX542" s="1045">
        <v>331257347.79999995</v>
      </c>
      <c r="AY542" s="1045">
        <v>-2080866</v>
      </c>
      <c r="AZ542" s="1045">
        <v>0</v>
      </c>
      <c r="BA542" s="1045">
        <v>0</v>
      </c>
    </row>
    <row r="543" spans="1:53" s="863" customFormat="1" ht="13">
      <c r="A543" s="799"/>
      <c r="B543" s="1014" t="s">
        <v>1533</v>
      </c>
      <c r="C543" s="1047" t="s">
        <v>1534</v>
      </c>
      <c r="D543" s="1044"/>
      <c r="E543" s="1044"/>
      <c r="F543" s="1045">
        <v>7611743.4063999951</v>
      </c>
      <c r="G543" s="1045">
        <v>11534778.884099983</v>
      </c>
      <c r="H543" s="1046">
        <v>-3923035.4776999876</v>
      </c>
      <c r="I543" s="683">
        <v>-0.34010495711431993</v>
      </c>
      <c r="J543" s="1029"/>
      <c r="K543" s="1045">
        <v>62338429.419999957</v>
      </c>
      <c r="L543" s="1045">
        <v>66400424.166199863</v>
      </c>
      <c r="M543" s="1046">
        <v>-4061994.7461999059</v>
      </c>
      <c r="N543" s="683">
        <v>-6.1174228887947421E-2</v>
      </c>
      <c r="O543" s="843"/>
      <c r="P543" s="1034"/>
      <c r="Q543" s="1045">
        <v>30363417.511399984</v>
      </c>
      <c r="R543" s="1045">
        <v>28853128</v>
      </c>
      <c r="S543" s="1046">
        <v>1510289.5113999844</v>
      </c>
      <c r="T543" s="683">
        <v>5.2344047806531908E-2</v>
      </c>
      <c r="U543" s="1034"/>
      <c r="V543" s="1045">
        <v>99170406.182199478</v>
      </c>
      <c r="W543" s="1045">
        <v>110081942.31449986</v>
      </c>
      <c r="X543" s="1046">
        <v>-10911536.132300377</v>
      </c>
      <c r="Y543" s="684">
        <v>-9.912194409802963E-2</v>
      </c>
      <c r="AA543" s="1048">
        <v>10331353.776800007</v>
      </c>
      <c r="AC543" s="1045">
        <v>7868196.3884999976</v>
      </c>
      <c r="AD543" s="1045">
        <v>13461651.828800008</v>
      </c>
      <c r="AE543" s="1045">
        <v>7470580.8533000052</v>
      </c>
      <c r="AF543" s="1045">
        <v>4226386.5308000147</v>
      </c>
      <c r="AG543" s="1045">
        <v>4520480.5648000017</v>
      </c>
      <c r="AH543" s="1045">
        <v>7955571.4983999878</v>
      </c>
      <c r="AI543" s="1045">
        <v>9362777.6174999923</v>
      </c>
      <c r="AJ543" s="1045">
        <v>11534778.884099983</v>
      </c>
      <c r="AK543" s="1045">
        <v>1938954.6975000054</v>
      </c>
      <c r="AL543" s="1045">
        <v>5258372.5514999777</v>
      </c>
      <c r="AM543" s="1045">
        <v>8964114.3602000102</v>
      </c>
      <c r="AN543" s="1045">
        <v>20670535.152999997</v>
      </c>
      <c r="AP543" s="1045">
        <v>13373662.73709999</v>
      </c>
      <c r="AQ543" s="1045">
        <v>-2529185.5510999933</v>
      </c>
      <c r="AR543" s="1045">
        <v>17254971.899300002</v>
      </c>
      <c r="AS543" s="1045">
        <v>3668458.8513999879</v>
      </c>
      <c r="AT543" s="1045">
        <v>207103.97189999372</v>
      </c>
      <c r="AU543" s="1045">
        <v>13910359.614500001</v>
      </c>
      <c r="AV543" s="1045">
        <v>8841314.4904999882</v>
      </c>
      <c r="AW543" s="1045">
        <v>7611743.4063999951</v>
      </c>
      <c r="AX543" s="1045">
        <v>-6473823.8200000525</v>
      </c>
      <c r="AY543" s="1045">
        <v>2080866</v>
      </c>
      <c r="AZ543" s="1045">
        <v>0</v>
      </c>
      <c r="BA543" s="1045">
        <v>0</v>
      </c>
    </row>
    <row r="544" spans="1:53" s="863" customFormat="1" ht="13">
      <c r="A544" s="799"/>
      <c r="B544" s="1014" t="s">
        <v>1535</v>
      </c>
      <c r="C544" s="1047" t="s">
        <v>1536</v>
      </c>
      <c r="D544" s="1044"/>
      <c r="E544" s="1044"/>
      <c r="F544" s="1045">
        <v>7611743.4063999951</v>
      </c>
      <c r="G544" s="1045">
        <v>11534778.884099983</v>
      </c>
      <c r="H544" s="1046">
        <v>-3923035.4776999876</v>
      </c>
      <c r="I544" s="683">
        <v>-0.34010495711431993</v>
      </c>
      <c r="J544" s="1029"/>
      <c r="K544" s="1045">
        <v>62338429.419999957</v>
      </c>
      <c r="L544" s="1045">
        <v>66400424.166199863</v>
      </c>
      <c r="M544" s="1046">
        <v>-4061994.7461999059</v>
      </c>
      <c r="N544" s="683">
        <v>-6.1174228887947421E-2</v>
      </c>
      <c r="O544" s="843"/>
      <c r="P544" s="1034"/>
      <c r="Q544" s="1045">
        <v>30363417.511399984</v>
      </c>
      <c r="R544" s="1045">
        <v>28853128</v>
      </c>
      <c r="S544" s="1046">
        <v>1510289.5113999844</v>
      </c>
      <c r="T544" s="683">
        <v>5.2344047806531908E-2</v>
      </c>
      <c r="U544" s="1034"/>
      <c r="V544" s="1045">
        <v>99170406.182199478</v>
      </c>
      <c r="W544" s="1045">
        <v>110081942.31449986</v>
      </c>
      <c r="X544" s="1046">
        <v>-10911536.132300377</v>
      </c>
      <c r="Y544" s="684">
        <v>-9.912194409802963E-2</v>
      </c>
      <c r="AA544" s="1048">
        <v>10331353.776800007</v>
      </c>
      <c r="AC544" s="1045">
        <v>7868196.3884999976</v>
      </c>
      <c r="AD544" s="1045">
        <v>13461651.828800008</v>
      </c>
      <c r="AE544" s="1045">
        <v>7470580.8533000052</v>
      </c>
      <c r="AF544" s="1045">
        <v>4226386.5308000147</v>
      </c>
      <c r="AG544" s="1045">
        <v>4520480.5648000017</v>
      </c>
      <c r="AH544" s="1045">
        <v>7955571.4983999878</v>
      </c>
      <c r="AI544" s="1045">
        <v>9362777.6174999923</v>
      </c>
      <c r="AJ544" s="1045">
        <v>11534778.884099983</v>
      </c>
      <c r="AK544" s="1045">
        <v>1938954.6975000054</v>
      </c>
      <c r="AL544" s="1045">
        <v>5258372.5514999777</v>
      </c>
      <c r="AM544" s="1045">
        <v>8964114.3602000102</v>
      </c>
      <c r="AN544" s="1045">
        <v>20670535.152999997</v>
      </c>
      <c r="AP544" s="1045">
        <v>13373662.73709999</v>
      </c>
      <c r="AQ544" s="1045">
        <v>-2529185.5510999933</v>
      </c>
      <c r="AR544" s="1045">
        <v>17254971.899300002</v>
      </c>
      <c r="AS544" s="1045">
        <v>3668458.8513999879</v>
      </c>
      <c r="AT544" s="1045">
        <v>207103.97189999372</v>
      </c>
      <c r="AU544" s="1045">
        <v>13910359.614500001</v>
      </c>
      <c r="AV544" s="1045">
        <v>8841314.4904999882</v>
      </c>
      <c r="AW544" s="1045">
        <v>7611743.4063999951</v>
      </c>
      <c r="AX544" s="1045">
        <v>-6473823.8200000525</v>
      </c>
      <c r="AY544" s="1045">
        <v>2080866</v>
      </c>
      <c r="AZ544" s="1045">
        <v>0</v>
      </c>
      <c r="BA544" s="1045">
        <v>0</v>
      </c>
    </row>
    <row r="545" spans="1:53" ht="13">
      <c r="B545" s="1014" t="s">
        <v>1537</v>
      </c>
      <c r="C545" s="1017" t="s">
        <v>1538</v>
      </c>
      <c r="D545" s="1018"/>
      <c r="E545" s="1018"/>
      <c r="F545" s="1015"/>
      <c r="G545" s="1015"/>
      <c r="H545" s="1015"/>
      <c r="I545" s="1015"/>
      <c r="J545" s="1019"/>
      <c r="K545" s="1020"/>
      <c r="L545" s="1020"/>
      <c r="M545" s="1020"/>
      <c r="N545" s="1016"/>
      <c r="O545" s="1015"/>
      <c r="P545" s="1019"/>
      <c r="Q545" s="1015"/>
      <c r="R545" s="1015"/>
      <c r="S545" s="1015"/>
      <c r="T545" s="1015"/>
      <c r="U545" s="1019"/>
      <c r="V545" s="1015"/>
      <c r="W545" s="1015"/>
      <c r="X545" s="1015"/>
      <c r="Y545" s="1015"/>
      <c r="Z545" s="1015"/>
      <c r="AA545" s="1021"/>
      <c r="AB545" s="1015"/>
      <c r="AC545" s="1020"/>
      <c r="AD545" s="1020"/>
      <c r="AE545" s="1020"/>
      <c r="AF545" s="1020"/>
      <c r="AG545" s="1020"/>
      <c r="AH545" s="1020"/>
      <c r="AI545" s="1020"/>
      <c r="AJ545" s="1020"/>
      <c r="AK545" s="1020"/>
      <c r="AL545" s="1020"/>
      <c r="AM545" s="1020"/>
      <c r="AN545" s="1020"/>
      <c r="AO545" s="1015"/>
      <c r="AP545" s="1020"/>
      <c r="AQ545" s="1020"/>
      <c r="AR545" s="1020"/>
      <c r="AS545" s="1020"/>
      <c r="AT545" s="1020"/>
      <c r="AU545" s="1020"/>
      <c r="AV545" s="1020"/>
      <c r="AW545" s="1020"/>
      <c r="AX545" s="1020"/>
      <c r="AY545" s="1020"/>
      <c r="AZ545" s="1020"/>
      <c r="BA545" s="1020"/>
    </row>
    <row r="546" spans="1:53" ht="13">
      <c r="B546" s="1014" t="s">
        <v>1539</v>
      </c>
      <c r="C546" s="1017" t="s">
        <v>1540</v>
      </c>
      <c r="D546" s="1018"/>
      <c r="E546" s="1018"/>
      <c r="F546" s="1015"/>
      <c r="G546" s="1015"/>
      <c r="H546" s="1015"/>
      <c r="I546" s="1015"/>
      <c r="J546" s="1019"/>
      <c r="K546" s="1020"/>
      <c r="L546" s="1020"/>
      <c r="M546" s="1020"/>
      <c r="N546" s="1016"/>
      <c r="O546" s="1015"/>
      <c r="P546" s="1019"/>
      <c r="Q546" s="1015"/>
      <c r="R546" s="1015"/>
      <c r="S546" s="1015"/>
      <c r="T546" s="1015"/>
      <c r="U546" s="1019"/>
      <c r="V546" s="1015"/>
      <c r="W546" s="1015"/>
      <c r="X546" s="1015"/>
      <c r="Y546" s="1015"/>
      <c r="Z546" s="1015"/>
      <c r="AA546" s="1021"/>
      <c r="AB546" s="1015"/>
      <c r="AC546" s="1020"/>
      <c r="AD546" s="1020"/>
      <c r="AE546" s="1020"/>
      <c r="AF546" s="1020"/>
      <c r="AG546" s="1020"/>
      <c r="AH546" s="1020"/>
      <c r="AI546" s="1020"/>
      <c r="AJ546" s="1020"/>
      <c r="AK546" s="1020"/>
      <c r="AL546" s="1020"/>
      <c r="AM546" s="1020"/>
      <c r="AN546" s="1020"/>
      <c r="AO546" s="1015"/>
      <c r="AP546" s="1020"/>
      <c r="AQ546" s="1020"/>
      <c r="AR546" s="1020"/>
      <c r="AS546" s="1020"/>
      <c r="AT546" s="1020"/>
      <c r="AU546" s="1020"/>
      <c r="AV546" s="1020"/>
      <c r="AW546" s="1020"/>
      <c r="AX546" s="1020"/>
      <c r="AY546" s="1020"/>
      <c r="AZ546" s="1020"/>
      <c r="BA546" s="1020"/>
    </row>
    <row r="547" spans="1:53" ht="13">
      <c r="B547" s="1014" t="s">
        <v>1541</v>
      </c>
      <c r="C547" s="1017" t="s">
        <v>1542</v>
      </c>
      <c r="D547" s="1018"/>
      <c r="E547" s="1018"/>
      <c r="F547" s="1015"/>
      <c r="G547" s="1015"/>
      <c r="H547" s="1015"/>
      <c r="I547" s="1015"/>
      <c r="J547" s="1019"/>
      <c r="K547" s="1020"/>
      <c r="L547" s="1020"/>
      <c r="M547" s="1020"/>
      <c r="N547" s="1016"/>
      <c r="O547" s="1015"/>
      <c r="P547" s="1019"/>
      <c r="Q547" s="1015"/>
      <c r="R547" s="1015"/>
      <c r="S547" s="1015"/>
      <c r="T547" s="1015"/>
      <c r="U547" s="1019"/>
      <c r="V547" s="1015"/>
      <c r="W547" s="1015"/>
      <c r="X547" s="1015"/>
      <c r="Y547" s="1015"/>
      <c r="Z547" s="1015"/>
      <c r="AA547" s="1021"/>
      <c r="AB547" s="1015"/>
      <c r="AC547" s="1020"/>
      <c r="AD547" s="1020"/>
      <c r="AE547" s="1020"/>
      <c r="AF547" s="1020"/>
      <c r="AG547" s="1020"/>
      <c r="AH547" s="1020"/>
      <c r="AI547" s="1020"/>
      <c r="AJ547" s="1020"/>
      <c r="AK547" s="1020"/>
      <c r="AL547" s="1020"/>
      <c r="AM547" s="1020"/>
      <c r="AN547" s="1020"/>
      <c r="AO547" s="1015"/>
      <c r="AP547" s="1020"/>
      <c r="AQ547" s="1020"/>
      <c r="AR547" s="1020"/>
      <c r="AS547" s="1020"/>
      <c r="AT547" s="1020"/>
      <c r="AU547" s="1020"/>
      <c r="AV547" s="1020"/>
      <c r="AW547" s="1020"/>
      <c r="AX547" s="1020"/>
      <c r="AY547" s="1020"/>
      <c r="AZ547" s="1020"/>
      <c r="BA547" s="1020"/>
    </row>
    <row r="548" spans="1:53" s="863" customFormat="1" ht="4.5" customHeight="1" outlineLevel="2">
      <c r="A548" s="799"/>
      <c r="B548" s="1014"/>
      <c r="C548" s="892"/>
      <c r="D548" s="1032"/>
      <c r="E548" s="1032"/>
      <c r="F548" s="992"/>
      <c r="G548" s="992"/>
      <c r="H548" s="887"/>
      <c r="I548" s="680"/>
      <c r="J548" s="1029"/>
      <c r="K548" s="992"/>
      <c r="L548" s="992"/>
      <c r="M548" s="887"/>
      <c r="N548" s="680"/>
      <c r="O548" s="1049"/>
      <c r="P548" s="1050"/>
      <c r="Q548" s="992"/>
      <c r="R548" s="992"/>
      <c r="S548" s="887"/>
      <c r="T548" s="680"/>
      <c r="U548" s="1050"/>
      <c r="V548" s="992"/>
      <c r="W548" s="992"/>
      <c r="X548" s="887"/>
      <c r="Y548" s="679"/>
      <c r="AA548" s="1027"/>
      <c r="AC548" s="992"/>
      <c r="AD548" s="992"/>
      <c r="AE548" s="992"/>
      <c r="AF548" s="992"/>
      <c r="AG548" s="992"/>
      <c r="AH548" s="992"/>
      <c r="AI548" s="992"/>
      <c r="AJ548" s="992"/>
      <c r="AK548" s="992"/>
      <c r="AL548" s="992"/>
      <c r="AM548" s="992"/>
      <c r="AN548" s="992"/>
      <c r="AP548" s="992"/>
      <c r="AQ548" s="992"/>
      <c r="AR548" s="992"/>
      <c r="AS548" s="992"/>
      <c r="AT548" s="992"/>
      <c r="AU548" s="992"/>
      <c r="AV548" s="992"/>
      <c r="AW548" s="992"/>
      <c r="AX548" s="992"/>
      <c r="AY548" s="992"/>
      <c r="AZ548" s="992"/>
      <c r="BA548" s="992"/>
    </row>
    <row r="549" spans="1:53" s="863" customFormat="1" ht="13">
      <c r="A549" s="799" t="s">
        <v>1543</v>
      </c>
      <c r="B549" s="1014" t="s">
        <v>1544</v>
      </c>
      <c r="C549" s="892" t="s">
        <v>1545</v>
      </c>
      <c r="D549" s="1032"/>
      <c r="E549" s="1032"/>
      <c r="F549" s="992">
        <v>0</v>
      </c>
      <c r="G549" s="992">
        <v>0</v>
      </c>
      <c r="H549" s="887">
        <v>0</v>
      </c>
      <c r="I549" s="680">
        <v>0</v>
      </c>
      <c r="J549" s="1029"/>
      <c r="K549" s="992">
        <v>0</v>
      </c>
      <c r="L549" s="992">
        <v>0</v>
      </c>
      <c r="M549" s="887">
        <v>0</v>
      </c>
      <c r="N549" s="680">
        <v>0</v>
      </c>
      <c r="O549" s="1049"/>
      <c r="P549" s="1050"/>
      <c r="Q549" s="992">
        <v>0</v>
      </c>
      <c r="R549" s="992">
        <v>0</v>
      </c>
      <c r="S549" s="887">
        <v>0</v>
      </c>
      <c r="T549" s="680">
        <v>0</v>
      </c>
      <c r="U549" s="1050"/>
      <c r="V549" s="992">
        <v>0</v>
      </c>
      <c r="W549" s="992">
        <v>0</v>
      </c>
      <c r="X549" s="887">
        <v>0</v>
      </c>
      <c r="Y549" s="679">
        <v>0</v>
      </c>
      <c r="AA549" s="1027">
        <v>0</v>
      </c>
      <c r="AC549" s="992">
        <v>0</v>
      </c>
      <c r="AD549" s="992">
        <v>0</v>
      </c>
      <c r="AE549" s="992">
        <v>0</v>
      </c>
      <c r="AF549" s="992">
        <v>0</v>
      </c>
      <c r="AG549" s="992">
        <v>0</v>
      </c>
      <c r="AH549" s="992">
        <v>0</v>
      </c>
      <c r="AI549" s="992">
        <v>0</v>
      </c>
      <c r="AJ549" s="992">
        <v>0</v>
      </c>
      <c r="AK549" s="992">
        <v>0</v>
      </c>
      <c r="AL549" s="992">
        <v>0</v>
      </c>
      <c r="AM549" s="992">
        <v>0</v>
      </c>
      <c r="AN549" s="992">
        <v>0</v>
      </c>
      <c r="AP549" s="992">
        <v>0</v>
      </c>
      <c r="AQ549" s="992">
        <v>0</v>
      </c>
      <c r="AR549" s="992">
        <v>0</v>
      </c>
      <c r="AS549" s="992">
        <v>0</v>
      </c>
      <c r="AT549" s="992">
        <v>0</v>
      </c>
      <c r="AU549" s="992">
        <v>0</v>
      </c>
      <c r="AV549" s="992">
        <v>0</v>
      </c>
      <c r="AW549" s="992">
        <v>0</v>
      </c>
      <c r="AX549" s="992">
        <v>0</v>
      </c>
      <c r="AY549" s="992">
        <v>0</v>
      </c>
      <c r="AZ549" s="992">
        <v>0</v>
      </c>
      <c r="BA549" s="992">
        <v>0</v>
      </c>
    </row>
    <row r="550" spans="1:53" s="863" customFormat="1" ht="0.75" customHeight="1" outlineLevel="2">
      <c r="A550" s="799"/>
      <c r="B550" s="1014"/>
      <c r="C550" s="892"/>
      <c r="D550" s="1032"/>
      <c r="E550" s="1032"/>
      <c r="F550" s="992"/>
      <c r="G550" s="992"/>
      <c r="H550" s="887"/>
      <c r="I550" s="680"/>
      <c r="J550" s="1029"/>
      <c r="K550" s="992"/>
      <c r="L550" s="992"/>
      <c r="M550" s="887"/>
      <c r="N550" s="680"/>
      <c r="O550" s="1049"/>
      <c r="P550" s="1050"/>
      <c r="Q550" s="992"/>
      <c r="R550" s="992"/>
      <c r="S550" s="887"/>
      <c r="T550" s="680"/>
      <c r="U550" s="1050"/>
      <c r="V550" s="992"/>
      <c r="W550" s="992"/>
      <c r="X550" s="887"/>
      <c r="Y550" s="679"/>
      <c r="AA550" s="1027"/>
      <c r="AC550" s="992"/>
      <c r="AD550" s="992"/>
      <c r="AE550" s="992"/>
      <c r="AF550" s="992"/>
      <c r="AG550" s="992"/>
      <c r="AH550" s="992"/>
      <c r="AI550" s="992"/>
      <c r="AJ550" s="992"/>
      <c r="AK550" s="992"/>
      <c r="AL550" s="992"/>
      <c r="AM550" s="992"/>
      <c r="AN550" s="992"/>
      <c r="AP550" s="992"/>
      <c r="AQ550" s="992"/>
      <c r="AR550" s="992"/>
      <c r="AS550" s="992"/>
      <c r="AT550" s="992"/>
      <c r="AU550" s="992"/>
      <c r="AV550" s="992"/>
      <c r="AW550" s="992"/>
      <c r="AX550" s="992"/>
      <c r="AY550" s="992"/>
      <c r="AZ550" s="992"/>
      <c r="BA550" s="992"/>
    </row>
    <row r="551" spans="1:53" s="863" customFormat="1" ht="13">
      <c r="A551" s="799" t="s">
        <v>1546</v>
      </c>
      <c r="B551" s="1014" t="s">
        <v>1547</v>
      </c>
      <c r="C551" s="892" t="s">
        <v>1548</v>
      </c>
      <c r="D551" s="1032"/>
      <c r="E551" s="1032"/>
      <c r="F551" s="992">
        <v>0</v>
      </c>
      <c r="G551" s="992">
        <v>0</v>
      </c>
      <c r="H551" s="887">
        <v>0</v>
      </c>
      <c r="I551" s="680">
        <v>0</v>
      </c>
      <c r="J551" s="1029"/>
      <c r="K551" s="992">
        <v>0</v>
      </c>
      <c r="L551" s="992">
        <v>0</v>
      </c>
      <c r="M551" s="887">
        <v>0</v>
      </c>
      <c r="N551" s="680">
        <v>0</v>
      </c>
      <c r="O551" s="959"/>
      <c r="P551" s="1051"/>
      <c r="Q551" s="992">
        <v>0</v>
      </c>
      <c r="R551" s="992">
        <v>0</v>
      </c>
      <c r="S551" s="887">
        <v>0</v>
      </c>
      <c r="T551" s="680">
        <v>0</v>
      </c>
      <c r="U551" s="1051"/>
      <c r="V551" s="992">
        <v>0</v>
      </c>
      <c r="W551" s="992">
        <v>0</v>
      </c>
      <c r="X551" s="887">
        <v>0</v>
      </c>
      <c r="Y551" s="679">
        <v>0</v>
      </c>
      <c r="AA551" s="1027">
        <v>0</v>
      </c>
      <c r="AC551" s="992">
        <v>0</v>
      </c>
      <c r="AD551" s="992">
        <v>0</v>
      </c>
      <c r="AE551" s="992">
        <v>0</v>
      </c>
      <c r="AF551" s="992">
        <v>0</v>
      </c>
      <c r="AG551" s="992">
        <v>0</v>
      </c>
      <c r="AH551" s="992">
        <v>0</v>
      </c>
      <c r="AI551" s="992">
        <v>0</v>
      </c>
      <c r="AJ551" s="992">
        <v>0</v>
      </c>
      <c r="AK551" s="992">
        <v>0</v>
      </c>
      <c r="AL551" s="992">
        <v>0</v>
      </c>
      <c r="AM551" s="992">
        <v>0</v>
      </c>
      <c r="AN551" s="992">
        <v>0</v>
      </c>
      <c r="AP551" s="992">
        <v>0</v>
      </c>
      <c r="AQ551" s="992">
        <v>0</v>
      </c>
      <c r="AR551" s="992">
        <v>0</v>
      </c>
      <c r="AS551" s="992">
        <v>0</v>
      </c>
      <c r="AT551" s="992">
        <v>0</v>
      </c>
      <c r="AU551" s="992">
        <v>0</v>
      </c>
      <c r="AV551" s="992">
        <v>0</v>
      </c>
      <c r="AW551" s="992">
        <v>0</v>
      </c>
      <c r="AX551" s="992">
        <v>0</v>
      </c>
      <c r="AY551" s="992">
        <v>0</v>
      </c>
      <c r="AZ551" s="992">
        <v>0</v>
      </c>
      <c r="BA551" s="992">
        <v>0</v>
      </c>
    </row>
    <row r="552" spans="1:53" ht="0.75" customHeight="1" outlineLevel="2">
      <c r="B552" s="1014"/>
      <c r="C552" s="892"/>
      <c r="D552" s="1032"/>
      <c r="E552" s="1032"/>
      <c r="F552" s="992"/>
      <c r="G552" s="992"/>
      <c r="H552" s="887"/>
      <c r="I552" s="680"/>
      <c r="J552" s="1029"/>
      <c r="K552" s="992"/>
      <c r="L552" s="992"/>
      <c r="M552" s="887"/>
      <c r="N552" s="680"/>
      <c r="O552" s="959"/>
      <c r="P552" s="1051"/>
      <c r="Q552" s="992"/>
      <c r="R552" s="992"/>
      <c r="S552" s="887"/>
      <c r="T552" s="680"/>
      <c r="U552" s="1051"/>
      <c r="V552" s="992"/>
      <c r="W552" s="992"/>
      <c r="X552" s="887"/>
      <c r="Y552" s="679"/>
      <c r="Z552" s="799"/>
      <c r="AA552" s="1027"/>
      <c r="AB552" s="863"/>
      <c r="AC552" s="992"/>
      <c r="AD552" s="992"/>
      <c r="AE552" s="992"/>
      <c r="AF552" s="992"/>
      <c r="AG552" s="992"/>
      <c r="AH552" s="992"/>
      <c r="AI552" s="992"/>
      <c r="AJ552" s="992"/>
      <c r="AK552" s="992"/>
      <c r="AL552" s="992"/>
      <c r="AM552" s="992"/>
      <c r="AN552" s="992"/>
      <c r="AO552" s="863"/>
      <c r="AP552" s="992"/>
      <c r="AQ552" s="992"/>
      <c r="AR552" s="992"/>
      <c r="AS552" s="992"/>
      <c r="AT552" s="992"/>
      <c r="AU552" s="992"/>
      <c r="AV552" s="992"/>
      <c r="AW552" s="992"/>
      <c r="AX552" s="992"/>
      <c r="AY552" s="992"/>
      <c r="AZ552" s="992"/>
      <c r="BA552" s="992"/>
    </row>
    <row r="553" spans="1:53" outlineLevel="2">
      <c r="A553" s="799" t="s">
        <v>1549</v>
      </c>
      <c r="B553" s="800" t="s">
        <v>1550</v>
      </c>
      <c r="C553" s="801" t="s">
        <v>1551</v>
      </c>
      <c r="D553" s="802"/>
      <c r="E553" s="803"/>
      <c r="F553" s="686">
        <v>26914.46</v>
      </c>
      <c r="G553" s="686">
        <v>28976.68</v>
      </c>
      <c r="H553" s="818">
        <v>-2062.2200000000012</v>
      </c>
      <c r="I553" s="804">
        <v>-7.1168263582991609E-2</v>
      </c>
      <c r="K553" s="686">
        <v>217562.73</v>
      </c>
      <c r="L553" s="686">
        <v>223457.48</v>
      </c>
      <c r="M553" s="818">
        <v>-5894.75</v>
      </c>
      <c r="N553" s="804">
        <v>-2.6379739000010203E-2</v>
      </c>
      <c r="Q553" s="686">
        <v>81562.180000000008</v>
      </c>
      <c r="R553" s="686">
        <v>83490.559999999998</v>
      </c>
      <c r="S553" s="818">
        <v>-1928.3799999999901</v>
      </c>
      <c r="T553" s="804">
        <v>-2.3096982461250592E-2</v>
      </c>
      <c r="V553" s="686">
        <v>324295.63</v>
      </c>
      <c r="W553" s="686">
        <v>328001.73</v>
      </c>
      <c r="X553" s="818">
        <v>-3706.0999999999767</v>
      </c>
      <c r="Y553" s="804">
        <v>-1.1299025770382299E-2</v>
      </c>
      <c r="AA553" s="687">
        <v>24489.850000000002</v>
      </c>
      <c r="AB553" s="686"/>
      <c r="AC553" s="686">
        <v>28750.81</v>
      </c>
      <c r="AD553" s="686">
        <v>27441.93</v>
      </c>
      <c r="AE553" s="686">
        <v>26224.36</v>
      </c>
      <c r="AF553" s="686">
        <v>28545.31</v>
      </c>
      <c r="AG553" s="686">
        <v>29004.510000000002</v>
      </c>
      <c r="AH553" s="686">
        <v>25308.400000000001</v>
      </c>
      <c r="AI553" s="686">
        <v>29205.48</v>
      </c>
      <c r="AJ553" s="686">
        <v>28976.68</v>
      </c>
      <c r="AK553" s="686">
        <v>25552.959999999999</v>
      </c>
      <c r="AL553" s="686">
        <v>30427.89</v>
      </c>
      <c r="AM553" s="686">
        <v>24284.46</v>
      </c>
      <c r="AN553" s="686">
        <v>26467.59</v>
      </c>
      <c r="AO553" s="686"/>
      <c r="AP553" s="686">
        <v>28988.46</v>
      </c>
      <c r="AQ553" s="686">
        <v>25914.799999999999</v>
      </c>
      <c r="AR553" s="686">
        <v>26662.98</v>
      </c>
      <c r="AS553" s="686">
        <v>26997.53</v>
      </c>
      <c r="AT553" s="686">
        <v>27436.78</v>
      </c>
      <c r="AU553" s="686">
        <v>26797.22</v>
      </c>
      <c r="AV553" s="686">
        <v>27850.5</v>
      </c>
      <c r="AW553" s="686">
        <v>26914.46</v>
      </c>
      <c r="AX553" s="686">
        <v>-28336.880000000001</v>
      </c>
      <c r="AY553" s="686">
        <v>0</v>
      </c>
      <c r="AZ553" s="686">
        <v>0</v>
      </c>
      <c r="BA553" s="686">
        <v>0</v>
      </c>
    </row>
    <row r="554" spans="1:53" s="863" customFormat="1" ht="13">
      <c r="A554" s="799" t="s">
        <v>1552</v>
      </c>
      <c r="B554" s="1014" t="s">
        <v>1553</v>
      </c>
      <c r="C554" s="892" t="s">
        <v>1554</v>
      </c>
      <c r="D554" s="1032"/>
      <c r="E554" s="1032"/>
      <c r="F554" s="992">
        <v>26914.46</v>
      </c>
      <c r="G554" s="992">
        <v>28976.68</v>
      </c>
      <c r="H554" s="887">
        <v>-2062.2200000000012</v>
      </c>
      <c r="I554" s="680">
        <v>-7.1168263582991609E-2</v>
      </c>
      <c r="J554" s="1029"/>
      <c r="K554" s="992">
        <v>217562.73</v>
      </c>
      <c r="L554" s="992">
        <v>223457.48</v>
      </c>
      <c r="M554" s="887">
        <v>-5894.75</v>
      </c>
      <c r="N554" s="680">
        <v>-2.6379739000010203E-2</v>
      </c>
      <c r="O554" s="806"/>
      <c r="P554" s="1030"/>
      <c r="Q554" s="992">
        <v>81562.180000000008</v>
      </c>
      <c r="R554" s="992">
        <v>83490.559999999998</v>
      </c>
      <c r="S554" s="887">
        <v>-1928.3799999999901</v>
      </c>
      <c r="T554" s="680">
        <v>-2.3096982461250592E-2</v>
      </c>
      <c r="U554" s="1030"/>
      <c r="V554" s="992">
        <v>324295.63</v>
      </c>
      <c r="W554" s="992">
        <v>328001.73</v>
      </c>
      <c r="X554" s="887">
        <v>-3706.0999999999767</v>
      </c>
      <c r="Y554" s="679">
        <v>-1.1299025770382299E-2</v>
      </c>
      <c r="AA554" s="1027">
        <v>24489.850000000002</v>
      </c>
      <c r="AC554" s="992">
        <v>28750.81</v>
      </c>
      <c r="AD554" s="992">
        <v>27441.93</v>
      </c>
      <c r="AE554" s="992">
        <v>26224.36</v>
      </c>
      <c r="AF554" s="992">
        <v>28545.31</v>
      </c>
      <c r="AG554" s="992">
        <v>29004.510000000002</v>
      </c>
      <c r="AH554" s="992">
        <v>25308.400000000001</v>
      </c>
      <c r="AI554" s="992">
        <v>29205.48</v>
      </c>
      <c r="AJ554" s="992">
        <v>28976.68</v>
      </c>
      <c r="AK554" s="992">
        <v>25552.959999999999</v>
      </c>
      <c r="AL554" s="992">
        <v>30427.89</v>
      </c>
      <c r="AM554" s="992">
        <v>24284.46</v>
      </c>
      <c r="AN554" s="992">
        <v>26467.59</v>
      </c>
      <c r="AP554" s="992">
        <v>28988.46</v>
      </c>
      <c r="AQ554" s="992">
        <v>25914.799999999999</v>
      </c>
      <c r="AR554" s="992">
        <v>26662.98</v>
      </c>
      <c r="AS554" s="992">
        <v>26997.53</v>
      </c>
      <c r="AT554" s="992">
        <v>27436.78</v>
      </c>
      <c r="AU554" s="992">
        <v>26797.22</v>
      </c>
      <c r="AV554" s="992">
        <v>27850.5</v>
      </c>
      <c r="AW554" s="992">
        <v>26914.46</v>
      </c>
      <c r="AX554" s="992">
        <v>-28336.880000000001</v>
      </c>
      <c r="AY554" s="992">
        <v>0</v>
      </c>
      <c r="AZ554" s="992">
        <v>0</v>
      </c>
      <c r="BA554" s="992">
        <v>0</v>
      </c>
    </row>
    <row r="555" spans="1:53" ht="0.75" customHeight="1" outlineLevel="2">
      <c r="B555" s="1014"/>
      <c r="C555" s="892"/>
      <c r="D555" s="1032"/>
      <c r="E555" s="1032"/>
      <c r="F555" s="992"/>
      <c r="G555" s="992"/>
      <c r="H555" s="887"/>
      <c r="I555" s="680"/>
      <c r="J555" s="1029"/>
      <c r="K555" s="992"/>
      <c r="L555" s="992"/>
      <c r="M555" s="887"/>
      <c r="N555" s="680"/>
      <c r="O555" s="806"/>
      <c r="P555" s="1030"/>
      <c r="Q555" s="992"/>
      <c r="R555" s="992"/>
      <c r="S555" s="887"/>
      <c r="T555" s="680"/>
      <c r="U555" s="1030"/>
      <c r="V555" s="992"/>
      <c r="W555" s="992"/>
      <c r="X555" s="887"/>
      <c r="Y555" s="679"/>
      <c r="Z555" s="799"/>
      <c r="AA555" s="1027"/>
      <c r="AB555" s="863"/>
      <c r="AC555" s="992"/>
      <c r="AD555" s="992"/>
      <c r="AE555" s="992"/>
      <c r="AF555" s="992"/>
      <c r="AG555" s="992"/>
      <c r="AH555" s="992"/>
      <c r="AI555" s="992"/>
      <c r="AJ555" s="992"/>
      <c r="AK555" s="992"/>
      <c r="AL555" s="992"/>
      <c r="AM555" s="992"/>
      <c r="AN555" s="992"/>
      <c r="AO555" s="863"/>
      <c r="AP555" s="992"/>
      <c r="AQ555" s="992"/>
      <c r="AR555" s="992"/>
      <c r="AS555" s="992"/>
      <c r="AT555" s="992"/>
      <c r="AU555" s="992"/>
      <c r="AV555" s="992"/>
      <c r="AW555" s="992"/>
      <c r="AX555" s="992"/>
      <c r="AY555" s="992"/>
      <c r="AZ555" s="992"/>
      <c r="BA555" s="992"/>
    </row>
    <row r="556" spans="1:53" outlineLevel="2">
      <c r="A556" s="799" t="s">
        <v>3419</v>
      </c>
      <c r="B556" s="800" t="s">
        <v>3420</v>
      </c>
      <c r="C556" s="801" t="s">
        <v>3421</v>
      </c>
      <c r="D556" s="802"/>
      <c r="E556" s="803"/>
      <c r="F556" s="686">
        <v>0</v>
      </c>
      <c r="G556" s="686">
        <v>0</v>
      </c>
      <c r="H556" s="818">
        <v>0</v>
      </c>
      <c r="I556" s="804">
        <v>0</v>
      </c>
      <c r="K556" s="686">
        <v>0</v>
      </c>
      <c r="L556" s="686">
        <v>0</v>
      </c>
      <c r="M556" s="818">
        <v>0</v>
      </c>
      <c r="N556" s="804">
        <v>0</v>
      </c>
      <c r="Q556" s="686">
        <v>0</v>
      </c>
      <c r="R556" s="686">
        <v>0</v>
      </c>
      <c r="S556" s="818">
        <v>0</v>
      </c>
      <c r="T556" s="804">
        <v>0</v>
      </c>
      <c r="V556" s="686">
        <v>630</v>
      </c>
      <c r="W556" s="686">
        <v>0</v>
      </c>
      <c r="X556" s="818">
        <v>630</v>
      </c>
      <c r="Y556" s="804" t="s">
        <v>3376</v>
      </c>
      <c r="AA556" s="687">
        <v>0</v>
      </c>
      <c r="AB556" s="686"/>
      <c r="AC556" s="686">
        <v>0</v>
      </c>
      <c r="AD556" s="686">
        <v>0</v>
      </c>
      <c r="AE556" s="686">
        <v>0</v>
      </c>
      <c r="AF556" s="686">
        <v>0</v>
      </c>
      <c r="AG556" s="686">
        <v>0</v>
      </c>
      <c r="AH556" s="686">
        <v>0</v>
      </c>
      <c r="AI556" s="686">
        <v>0</v>
      </c>
      <c r="AJ556" s="686">
        <v>0</v>
      </c>
      <c r="AK556" s="686">
        <v>100</v>
      </c>
      <c r="AL556" s="686">
        <v>530</v>
      </c>
      <c r="AM556" s="686">
        <v>0</v>
      </c>
      <c r="AN556" s="686">
        <v>0</v>
      </c>
      <c r="AO556" s="686"/>
      <c r="AP556" s="686">
        <v>0</v>
      </c>
      <c r="AQ556" s="686">
        <v>0</v>
      </c>
      <c r="AR556" s="686">
        <v>0</v>
      </c>
      <c r="AS556" s="686">
        <v>0</v>
      </c>
      <c r="AT556" s="686">
        <v>0</v>
      </c>
      <c r="AU556" s="686">
        <v>0</v>
      </c>
      <c r="AV556" s="686">
        <v>0</v>
      </c>
      <c r="AW556" s="686">
        <v>0</v>
      </c>
      <c r="AX556" s="686">
        <v>0</v>
      </c>
      <c r="AY556" s="686">
        <v>0</v>
      </c>
      <c r="AZ556" s="686">
        <v>0</v>
      </c>
      <c r="BA556" s="686">
        <v>0</v>
      </c>
    </row>
    <row r="557" spans="1:53" outlineLevel="2">
      <c r="A557" s="799" t="s">
        <v>1555</v>
      </c>
      <c r="B557" s="800" t="s">
        <v>1556</v>
      </c>
      <c r="C557" s="801" t="s">
        <v>1557</v>
      </c>
      <c r="D557" s="802"/>
      <c r="E557" s="803"/>
      <c r="F557" s="686">
        <v>0</v>
      </c>
      <c r="G557" s="686">
        <v>0</v>
      </c>
      <c r="H557" s="818">
        <v>0</v>
      </c>
      <c r="I557" s="804">
        <v>0</v>
      </c>
      <c r="K557" s="686">
        <v>0</v>
      </c>
      <c r="L557" s="686">
        <v>0</v>
      </c>
      <c r="M557" s="818">
        <v>0</v>
      </c>
      <c r="N557" s="804">
        <v>0</v>
      </c>
      <c r="Q557" s="686">
        <v>0</v>
      </c>
      <c r="R557" s="686">
        <v>0</v>
      </c>
      <c r="S557" s="818">
        <v>0</v>
      </c>
      <c r="T557" s="804">
        <v>0</v>
      </c>
      <c r="V557" s="686">
        <v>15.450000000000001</v>
      </c>
      <c r="W557" s="686">
        <v>179.27</v>
      </c>
      <c r="X557" s="818">
        <v>-163.82000000000002</v>
      </c>
      <c r="Y557" s="804">
        <v>-0.91381714731968544</v>
      </c>
      <c r="AA557" s="687">
        <v>0</v>
      </c>
      <c r="AB557" s="686"/>
      <c r="AC557" s="686">
        <v>0</v>
      </c>
      <c r="AD557" s="686">
        <v>0</v>
      </c>
      <c r="AE557" s="686">
        <v>0</v>
      </c>
      <c r="AF557" s="686">
        <v>0</v>
      </c>
      <c r="AG557" s="686">
        <v>0</v>
      </c>
      <c r="AH557" s="686">
        <v>0</v>
      </c>
      <c r="AI557" s="686">
        <v>0</v>
      </c>
      <c r="AJ557" s="686">
        <v>0</v>
      </c>
      <c r="AK557" s="686">
        <v>0</v>
      </c>
      <c r="AL557" s="686">
        <v>0</v>
      </c>
      <c r="AM557" s="686">
        <v>0</v>
      </c>
      <c r="AN557" s="686">
        <v>15.450000000000001</v>
      </c>
      <c r="AO557" s="686"/>
      <c r="AP557" s="686">
        <v>0</v>
      </c>
      <c r="AQ557" s="686">
        <v>0</v>
      </c>
      <c r="AR557" s="686">
        <v>0</v>
      </c>
      <c r="AS557" s="686">
        <v>0</v>
      </c>
      <c r="AT557" s="686">
        <v>0</v>
      </c>
      <c r="AU557" s="686">
        <v>0</v>
      </c>
      <c r="AV557" s="686">
        <v>0</v>
      </c>
      <c r="AW557" s="686">
        <v>0</v>
      </c>
      <c r="AX557" s="686">
        <v>0</v>
      </c>
      <c r="AY557" s="686">
        <v>0</v>
      </c>
      <c r="AZ557" s="686">
        <v>0</v>
      </c>
      <c r="BA557" s="686">
        <v>0</v>
      </c>
    </row>
    <row r="558" spans="1:53" s="863" customFormat="1" ht="13">
      <c r="A558" s="799" t="s">
        <v>1558</v>
      </c>
      <c r="B558" s="1014" t="s">
        <v>1559</v>
      </c>
      <c r="C558" s="892" t="s">
        <v>1560</v>
      </c>
      <c r="D558" s="1032"/>
      <c r="E558" s="1032"/>
      <c r="F558" s="992">
        <v>0</v>
      </c>
      <c r="G558" s="992">
        <v>0</v>
      </c>
      <c r="H558" s="887">
        <v>0</v>
      </c>
      <c r="I558" s="680">
        <v>0</v>
      </c>
      <c r="J558" s="1029"/>
      <c r="K558" s="992">
        <v>0</v>
      </c>
      <c r="L558" s="992">
        <v>0</v>
      </c>
      <c r="M558" s="887">
        <v>0</v>
      </c>
      <c r="N558" s="680">
        <v>0</v>
      </c>
      <c r="O558" s="806"/>
      <c r="P558" s="1030"/>
      <c r="Q558" s="992">
        <v>0</v>
      </c>
      <c r="R558" s="992">
        <v>0</v>
      </c>
      <c r="S558" s="887">
        <v>0</v>
      </c>
      <c r="T558" s="680">
        <v>0</v>
      </c>
      <c r="U558" s="1030"/>
      <c r="V558" s="992">
        <v>645.45000000000005</v>
      </c>
      <c r="W558" s="992">
        <v>179.27</v>
      </c>
      <c r="X558" s="887">
        <v>466.18000000000006</v>
      </c>
      <c r="Y558" s="679">
        <v>2.600435097897027</v>
      </c>
      <c r="AA558" s="1027">
        <v>0</v>
      </c>
      <c r="AC558" s="992">
        <v>0</v>
      </c>
      <c r="AD558" s="992">
        <v>0</v>
      </c>
      <c r="AE558" s="992">
        <v>0</v>
      </c>
      <c r="AF558" s="992">
        <v>0</v>
      </c>
      <c r="AG558" s="992">
        <v>0</v>
      </c>
      <c r="AH558" s="992">
        <v>0</v>
      </c>
      <c r="AI558" s="992">
        <v>0</v>
      </c>
      <c r="AJ558" s="992">
        <v>0</v>
      </c>
      <c r="AK558" s="992">
        <v>100</v>
      </c>
      <c r="AL558" s="992">
        <v>530</v>
      </c>
      <c r="AM558" s="992">
        <v>0</v>
      </c>
      <c r="AN558" s="992">
        <v>15.450000000000001</v>
      </c>
      <c r="AP558" s="992">
        <v>0</v>
      </c>
      <c r="AQ558" s="992">
        <v>0</v>
      </c>
      <c r="AR558" s="992">
        <v>0</v>
      </c>
      <c r="AS558" s="992">
        <v>0</v>
      </c>
      <c r="AT558" s="992">
        <v>0</v>
      </c>
      <c r="AU558" s="992">
        <v>0</v>
      </c>
      <c r="AV558" s="992">
        <v>0</v>
      </c>
      <c r="AW558" s="992">
        <v>0</v>
      </c>
      <c r="AX558" s="992">
        <v>0</v>
      </c>
      <c r="AY558" s="992">
        <v>0</v>
      </c>
      <c r="AZ558" s="992">
        <v>0</v>
      </c>
      <c r="BA558" s="992">
        <v>0</v>
      </c>
    </row>
    <row r="559" spans="1:53" ht="0.75" customHeight="1" outlineLevel="2">
      <c r="B559" s="1014"/>
      <c r="C559" s="892"/>
      <c r="D559" s="1032"/>
      <c r="E559" s="1032"/>
      <c r="F559" s="992"/>
      <c r="G559" s="992"/>
      <c r="H559" s="887"/>
      <c r="I559" s="680"/>
      <c r="J559" s="1029"/>
      <c r="K559" s="992"/>
      <c r="L559" s="992"/>
      <c r="M559" s="887"/>
      <c r="N559" s="680"/>
      <c r="O559" s="806"/>
      <c r="P559" s="1030"/>
      <c r="Q559" s="992"/>
      <c r="R559" s="992"/>
      <c r="S559" s="887"/>
      <c r="T559" s="680"/>
      <c r="U559" s="1030"/>
      <c r="V559" s="992"/>
      <c r="W559" s="992"/>
      <c r="X559" s="887"/>
      <c r="Y559" s="679"/>
      <c r="Z559" s="799"/>
      <c r="AA559" s="1027"/>
      <c r="AB559" s="863"/>
      <c r="AC559" s="992"/>
      <c r="AD559" s="992"/>
      <c r="AE559" s="992"/>
      <c r="AF559" s="992"/>
      <c r="AG559" s="992"/>
      <c r="AH559" s="992"/>
      <c r="AI559" s="992"/>
      <c r="AJ559" s="992"/>
      <c r="AK559" s="992"/>
      <c r="AL559" s="992"/>
      <c r="AM559" s="992"/>
      <c r="AN559" s="992"/>
      <c r="AO559" s="863"/>
      <c r="AP559" s="992"/>
      <c r="AQ559" s="992"/>
      <c r="AR559" s="992"/>
      <c r="AS559" s="992"/>
      <c r="AT559" s="992"/>
      <c r="AU559" s="992"/>
      <c r="AV559" s="992"/>
      <c r="AW559" s="992"/>
      <c r="AX559" s="992"/>
      <c r="AY559" s="992"/>
      <c r="AZ559" s="992"/>
      <c r="BA559" s="992"/>
    </row>
    <row r="560" spans="1:53" outlineLevel="2">
      <c r="A560" s="799" t="s">
        <v>1561</v>
      </c>
      <c r="B560" s="800" t="s">
        <v>1562</v>
      </c>
      <c r="C560" s="801" t="s">
        <v>1563</v>
      </c>
      <c r="D560" s="802"/>
      <c r="E560" s="803"/>
      <c r="F560" s="686">
        <v>625</v>
      </c>
      <c r="G560" s="686">
        <v>625</v>
      </c>
      <c r="H560" s="818">
        <v>0</v>
      </c>
      <c r="I560" s="804">
        <v>0</v>
      </c>
      <c r="K560" s="686">
        <v>1025</v>
      </c>
      <c r="L560" s="686">
        <v>1025</v>
      </c>
      <c r="M560" s="818">
        <v>0</v>
      </c>
      <c r="N560" s="804">
        <v>0</v>
      </c>
      <c r="Q560" s="686">
        <v>625</v>
      </c>
      <c r="R560" s="686">
        <v>625</v>
      </c>
      <c r="S560" s="818">
        <v>0</v>
      </c>
      <c r="T560" s="804">
        <v>0</v>
      </c>
      <c r="V560" s="686">
        <v>1025</v>
      </c>
      <c r="W560" s="686">
        <v>1025</v>
      </c>
      <c r="X560" s="818">
        <v>0</v>
      </c>
      <c r="Y560" s="804">
        <v>0</v>
      </c>
      <c r="AA560" s="687">
        <v>0</v>
      </c>
      <c r="AB560" s="686"/>
      <c r="AC560" s="686">
        <v>0</v>
      </c>
      <c r="AD560" s="686">
        <v>0</v>
      </c>
      <c r="AE560" s="686">
        <v>400</v>
      </c>
      <c r="AF560" s="686">
        <v>0</v>
      </c>
      <c r="AG560" s="686">
        <v>0</v>
      </c>
      <c r="AH560" s="686">
        <v>0</v>
      </c>
      <c r="AI560" s="686">
        <v>0</v>
      </c>
      <c r="AJ560" s="686">
        <v>625</v>
      </c>
      <c r="AK560" s="686">
        <v>0</v>
      </c>
      <c r="AL560" s="686">
        <v>0</v>
      </c>
      <c r="AM560" s="686">
        <v>0</v>
      </c>
      <c r="AN560" s="686">
        <v>0</v>
      </c>
      <c r="AO560" s="686"/>
      <c r="AP560" s="686">
        <v>0</v>
      </c>
      <c r="AQ560" s="686">
        <v>0</v>
      </c>
      <c r="AR560" s="686">
        <v>400</v>
      </c>
      <c r="AS560" s="686">
        <v>0</v>
      </c>
      <c r="AT560" s="686">
        <v>0</v>
      </c>
      <c r="AU560" s="686">
        <v>0</v>
      </c>
      <c r="AV560" s="686">
        <v>0</v>
      </c>
      <c r="AW560" s="686">
        <v>625</v>
      </c>
      <c r="AX560" s="686">
        <v>0</v>
      </c>
      <c r="AY560" s="686">
        <v>0</v>
      </c>
      <c r="AZ560" s="686">
        <v>0</v>
      </c>
      <c r="BA560" s="686">
        <v>0</v>
      </c>
    </row>
    <row r="561" spans="1:53" outlineLevel="2">
      <c r="A561" s="799" t="s">
        <v>1564</v>
      </c>
      <c r="B561" s="800" t="s">
        <v>1565</v>
      </c>
      <c r="C561" s="801" t="s">
        <v>1566</v>
      </c>
      <c r="D561" s="802"/>
      <c r="E561" s="803"/>
      <c r="F561" s="686">
        <v>-555.82000000000005</v>
      </c>
      <c r="G561" s="686">
        <v>-555.82000000000005</v>
      </c>
      <c r="H561" s="818">
        <v>0</v>
      </c>
      <c r="I561" s="804">
        <v>0</v>
      </c>
      <c r="K561" s="686">
        <v>-4446.5200000000004</v>
      </c>
      <c r="L561" s="686">
        <v>-4446.5200000000004</v>
      </c>
      <c r="M561" s="818">
        <v>0</v>
      </c>
      <c r="N561" s="804">
        <v>0</v>
      </c>
      <c r="Q561" s="686">
        <v>-1667.45</v>
      </c>
      <c r="R561" s="686">
        <v>-1667.45</v>
      </c>
      <c r="S561" s="818">
        <v>0</v>
      </c>
      <c r="T561" s="804">
        <v>0</v>
      </c>
      <c r="V561" s="686">
        <v>-6669.7800000000007</v>
      </c>
      <c r="W561" s="686">
        <v>-6669.7800000000007</v>
      </c>
      <c r="X561" s="818">
        <v>0</v>
      </c>
      <c r="Y561" s="804">
        <v>0</v>
      </c>
      <c r="AA561" s="687">
        <v>-555.82000000000005</v>
      </c>
      <c r="AB561" s="686"/>
      <c r="AC561" s="686">
        <v>-555.81000000000006</v>
      </c>
      <c r="AD561" s="686">
        <v>-555.82000000000005</v>
      </c>
      <c r="AE561" s="686">
        <v>-555.81000000000006</v>
      </c>
      <c r="AF561" s="686">
        <v>-555.82000000000005</v>
      </c>
      <c r="AG561" s="686">
        <v>-555.81000000000006</v>
      </c>
      <c r="AH561" s="686">
        <v>-555.82000000000005</v>
      </c>
      <c r="AI561" s="686">
        <v>-555.81000000000006</v>
      </c>
      <c r="AJ561" s="686">
        <v>-555.82000000000005</v>
      </c>
      <c r="AK561" s="686">
        <v>-555.81000000000006</v>
      </c>
      <c r="AL561" s="686">
        <v>-555.82000000000005</v>
      </c>
      <c r="AM561" s="686">
        <v>-555.81000000000006</v>
      </c>
      <c r="AN561" s="686">
        <v>-555.82000000000005</v>
      </c>
      <c r="AO561" s="686"/>
      <c r="AP561" s="686">
        <v>-555.81000000000006</v>
      </c>
      <c r="AQ561" s="686">
        <v>-555.82000000000005</v>
      </c>
      <c r="AR561" s="686">
        <v>-555.81000000000006</v>
      </c>
      <c r="AS561" s="686">
        <v>-555.82000000000005</v>
      </c>
      <c r="AT561" s="686">
        <v>-555.81000000000006</v>
      </c>
      <c r="AU561" s="686">
        <v>-555.82000000000005</v>
      </c>
      <c r="AV561" s="686">
        <v>-555.81000000000006</v>
      </c>
      <c r="AW561" s="686">
        <v>-555.82000000000005</v>
      </c>
      <c r="AX561" s="686">
        <v>0</v>
      </c>
      <c r="AY561" s="686">
        <v>0</v>
      </c>
      <c r="AZ561" s="686">
        <v>0</v>
      </c>
      <c r="BA561" s="686">
        <v>0</v>
      </c>
    </row>
    <row r="562" spans="1:53" s="863" customFormat="1" ht="13">
      <c r="A562" s="799" t="s">
        <v>1567</v>
      </c>
      <c r="B562" s="1014" t="s">
        <v>1568</v>
      </c>
      <c r="C562" s="892" t="s">
        <v>1569</v>
      </c>
      <c r="D562" s="1032"/>
      <c r="E562" s="1032"/>
      <c r="F562" s="992">
        <v>69.17999999999995</v>
      </c>
      <c r="G562" s="992">
        <v>69.17999999999995</v>
      </c>
      <c r="H562" s="887">
        <v>0</v>
      </c>
      <c r="I562" s="680">
        <v>0</v>
      </c>
      <c r="J562" s="1029"/>
      <c r="K562" s="992">
        <v>-3421.5200000000004</v>
      </c>
      <c r="L562" s="992">
        <v>-3421.5200000000004</v>
      </c>
      <c r="M562" s="887">
        <v>0</v>
      </c>
      <c r="N562" s="680">
        <v>0</v>
      </c>
      <c r="O562" s="806"/>
      <c r="P562" s="1030"/>
      <c r="Q562" s="992">
        <v>-1042.45</v>
      </c>
      <c r="R562" s="992">
        <v>-1042.45</v>
      </c>
      <c r="S562" s="887">
        <v>0</v>
      </c>
      <c r="T562" s="680">
        <v>0</v>
      </c>
      <c r="U562" s="1030"/>
      <c r="V562" s="992">
        <v>-5644.7800000000007</v>
      </c>
      <c r="W562" s="992">
        <v>-5644.7800000000007</v>
      </c>
      <c r="X562" s="887">
        <v>0</v>
      </c>
      <c r="Y562" s="679">
        <v>0</v>
      </c>
      <c r="AA562" s="1027">
        <v>-555.82000000000005</v>
      </c>
      <c r="AC562" s="992">
        <v>-555.81000000000006</v>
      </c>
      <c r="AD562" s="992">
        <v>-555.82000000000005</v>
      </c>
      <c r="AE562" s="992">
        <v>-155.81000000000006</v>
      </c>
      <c r="AF562" s="992">
        <v>-555.82000000000005</v>
      </c>
      <c r="AG562" s="992">
        <v>-555.81000000000006</v>
      </c>
      <c r="AH562" s="992">
        <v>-555.82000000000005</v>
      </c>
      <c r="AI562" s="992">
        <v>-555.81000000000006</v>
      </c>
      <c r="AJ562" s="992">
        <v>69.17999999999995</v>
      </c>
      <c r="AK562" s="992">
        <v>-555.81000000000006</v>
      </c>
      <c r="AL562" s="992">
        <v>-555.82000000000005</v>
      </c>
      <c r="AM562" s="992">
        <v>-555.81000000000006</v>
      </c>
      <c r="AN562" s="992">
        <v>-555.82000000000005</v>
      </c>
      <c r="AP562" s="992">
        <v>-555.81000000000006</v>
      </c>
      <c r="AQ562" s="992">
        <v>-555.82000000000005</v>
      </c>
      <c r="AR562" s="992">
        <v>-155.81000000000006</v>
      </c>
      <c r="AS562" s="992">
        <v>-555.82000000000005</v>
      </c>
      <c r="AT562" s="992">
        <v>-555.81000000000006</v>
      </c>
      <c r="AU562" s="992">
        <v>-555.82000000000005</v>
      </c>
      <c r="AV562" s="992">
        <v>-555.81000000000006</v>
      </c>
      <c r="AW562" s="992">
        <v>69.17999999999995</v>
      </c>
      <c r="AX562" s="992">
        <v>0</v>
      </c>
      <c r="AY562" s="992">
        <v>0</v>
      </c>
      <c r="AZ562" s="992">
        <v>0</v>
      </c>
      <c r="BA562" s="992">
        <v>0</v>
      </c>
    </row>
    <row r="563" spans="1:53" s="863" customFormat="1" ht="0.75" customHeight="1" outlineLevel="2">
      <c r="A563" s="799"/>
      <c r="B563" s="1014"/>
      <c r="C563" s="892"/>
      <c r="D563" s="1032"/>
      <c r="E563" s="1032"/>
      <c r="F563" s="992"/>
      <c r="G563" s="992"/>
      <c r="H563" s="887"/>
      <c r="I563" s="680"/>
      <c r="J563" s="1029"/>
      <c r="K563" s="992"/>
      <c r="L563" s="992"/>
      <c r="M563" s="887"/>
      <c r="N563" s="680"/>
      <c r="O563" s="806"/>
      <c r="P563" s="1030"/>
      <c r="Q563" s="992"/>
      <c r="R563" s="992"/>
      <c r="S563" s="887"/>
      <c r="T563" s="680"/>
      <c r="U563" s="1030"/>
      <c r="V563" s="992"/>
      <c r="W563" s="992"/>
      <c r="X563" s="887"/>
      <c r="Y563" s="679"/>
      <c r="AA563" s="1027"/>
      <c r="AC563" s="992"/>
      <c r="AD563" s="992"/>
      <c r="AE563" s="992"/>
      <c r="AF563" s="992"/>
      <c r="AG563" s="992"/>
      <c r="AH563" s="992"/>
      <c r="AI563" s="992"/>
      <c r="AJ563" s="992"/>
      <c r="AK563" s="992"/>
      <c r="AL563" s="992"/>
      <c r="AM563" s="992"/>
      <c r="AN563" s="992"/>
      <c r="AP563" s="992"/>
      <c r="AQ563" s="992"/>
      <c r="AR563" s="992"/>
      <c r="AS563" s="992"/>
      <c r="AT563" s="992"/>
      <c r="AU563" s="992"/>
      <c r="AV563" s="992"/>
      <c r="AW563" s="992"/>
      <c r="AX563" s="992"/>
      <c r="AY563" s="992"/>
      <c r="AZ563" s="992"/>
      <c r="BA563" s="992"/>
    </row>
    <row r="564" spans="1:53" s="863" customFormat="1" ht="13">
      <c r="A564" s="799" t="s">
        <v>1570</v>
      </c>
      <c r="B564" s="1014" t="s">
        <v>1571</v>
      </c>
      <c r="C564" s="892" t="s">
        <v>1572</v>
      </c>
      <c r="D564" s="1032"/>
      <c r="E564" s="1032"/>
      <c r="F564" s="992">
        <v>0</v>
      </c>
      <c r="G564" s="992">
        <v>0</v>
      </c>
      <c r="H564" s="887">
        <v>0</v>
      </c>
      <c r="I564" s="680">
        <v>0</v>
      </c>
      <c r="J564" s="1029"/>
      <c r="K564" s="992">
        <v>0</v>
      </c>
      <c r="L564" s="992">
        <v>0</v>
      </c>
      <c r="M564" s="887">
        <v>0</v>
      </c>
      <c r="N564" s="680">
        <v>0</v>
      </c>
      <c r="O564" s="1049"/>
      <c r="P564" s="1050"/>
      <c r="Q564" s="992">
        <v>0</v>
      </c>
      <c r="R564" s="992">
        <v>0</v>
      </c>
      <c r="S564" s="887">
        <v>0</v>
      </c>
      <c r="T564" s="680">
        <v>0</v>
      </c>
      <c r="U564" s="1050"/>
      <c r="V564" s="992">
        <v>0</v>
      </c>
      <c r="W564" s="992">
        <v>0</v>
      </c>
      <c r="X564" s="887">
        <v>0</v>
      </c>
      <c r="Y564" s="679">
        <v>0</v>
      </c>
      <c r="AA564" s="1027">
        <v>0</v>
      </c>
      <c r="AC564" s="992">
        <v>0</v>
      </c>
      <c r="AD564" s="992">
        <v>0</v>
      </c>
      <c r="AE564" s="992">
        <v>0</v>
      </c>
      <c r="AF564" s="992">
        <v>0</v>
      </c>
      <c r="AG564" s="992">
        <v>0</v>
      </c>
      <c r="AH564" s="992">
        <v>0</v>
      </c>
      <c r="AI564" s="992">
        <v>0</v>
      </c>
      <c r="AJ564" s="992">
        <v>0</v>
      </c>
      <c r="AK564" s="992">
        <v>0</v>
      </c>
      <c r="AL564" s="992">
        <v>0</v>
      </c>
      <c r="AM564" s="992">
        <v>0</v>
      </c>
      <c r="AN564" s="992">
        <v>0</v>
      </c>
      <c r="AP564" s="992">
        <v>0</v>
      </c>
      <c r="AQ564" s="992">
        <v>0</v>
      </c>
      <c r="AR564" s="992">
        <v>0</v>
      </c>
      <c r="AS564" s="992">
        <v>0</v>
      </c>
      <c r="AT564" s="992">
        <v>0</v>
      </c>
      <c r="AU564" s="992">
        <v>0</v>
      </c>
      <c r="AV564" s="992">
        <v>0</v>
      </c>
      <c r="AW564" s="992">
        <v>0</v>
      </c>
      <c r="AX564" s="992">
        <v>0</v>
      </c>
      <c r="AY564" s="992">
        <v>0</v>
      </c>
      <c r="AZ564" s="992">
        <v>0</v>
      </c>
      <c r="BA564" s="992">
        <v>0</v>
      </c>
    </row>
    <row r="565" spans="1:53" ht="0.75" customHeight="1" outlineLevel="2">
      <c r="B565" s="1014"/>
      <c r="C565" s="892"/>
      <c r="D565" s="1032"/>
      <c r="E565" s="1032"/>
      <c r="F565" s="992"/>
      <c r="G565" s="992"/>
      <c r="H565" s="887"/>
      <c r="I565" s="680"/>
      <c r="J565" s="1029"/>
      <c r="K565" s="992"/>
      <c r="L565" s="992"/>
      <c r="M565" s="887"/>
      <c r="N565" s="680"/>
      <c r="O565" s="1049"/>
      <c r="P565" s="1050"/>
      <c r="Q565" s="992"/>
      <c r="R565" s="992"/>
      <c r="S565" s="887"/>
      <c r="T565" s="680"/>
      <c r="U565" s="1050"/>
      <c r="V565" s="992"/>
      <c r="W565" s="992"/>
      <c r="X565" s="887"/>
      <c r="Y565" s="679"/>
      <c r="Z565" s="799"/>
      <c r="AA565" s="1027"/>
      <c r="AB565" s="863"/>
      <c r="AC565" s="992"/>
      <c r="AD565" s="992"/>
      <c r="AE565" s="992"/>
      <c r="AF565" s="992"/>
      <c r="AG565" s="992"/>
      <c r="AH565" s="992"/>
      <c r="AI565" s="992"/>
      <c r="AJ565" s="992"/>
      <c r="AK565" s="992"/>
      <c r="AL565" s="992"/>
      <c r="AM565" s="992"/>
      <c r="AN565" s="992"/>
      <c r="AO565" s="863"/>
      <c r="AP565" s="992"/>
      <c r="AQ565" s="992"/>
      <c r="AR565" s="992"/>
      <c r="AS565" s="992"/>
      <c r="AT565" s="992"/>
      <c r="AU565" s="992"/>
      <c r="AV565" s="992"/>
      <c r="AW565" s="992"/>
      <c r="AX565" s="992"/>
      <c r="AY565" s="992"/>
      <c r="AZ565" s="992"/>
      <c r="BA565" s="992"/>
    </row>
    <row r="566" spans="1:53" outlineLevel="2">
      <c r="A566" s="799" t="s">
        <v>3833</v>
      </c>
      <c r="B566" s="800" t="s">
        <v>3834</v>
      </c>
      <c r="C566" s="801" t="s">
        <v>3835</v>
      </c>
      <c r="D566" s="802"/>
      <c r="E566" s="803"/>
      <c r="F566" s="686">
        <v>42491.8</v>
      </c>
      <c r="G566" s="686">
        <v>0</v>
      </c>
      <c r="H566" s="818">
        <v>42491.8</v>
      </c>
      <c r="I566" s="804" t="s">
        <v>3376</v>
      </c>
      <c r="K566" s="686">
        <v>42491.8</v>
      </c>
      <c r="L566" s="686">
        <v>0</v>
      </c>
      <c r="M566" s="818">
        <v>42491.8</v>
      </c>
      <c r="N566" s="804" t="s">
        <v>3376</v>
      </c>
      <c r="Q566" s="686">
        <v>42491.8</v>
      </c>
      <c r="R566" s="686">
        <v>0</v>
      </c>
      <c r="S566" s="818">
        <v>42491.8</v>
      </c>
      <c r="T566" s="804" t="s">
        <v>3376</v>
      </c>
      <c r="V566" s="686">
        <v>42491.8</v>
      </c>
      <c r="W566" s="686">
        <v>0</v>
      </c>
      <c r="X566" s="818">
        <v>42491.8</v>
      </c>
      <c r="Y566" s="804" t="s">
        <v>3376</v>
      </c>
      <c r="AA566" s="687">
        <v>0</v>
      </c>
      <c r="AB566" s="686"/>
      <c r="AC566" s="686">
        <v>0</v>
      </c>
      <c r="AD566" s="686">
        <v>0</v>
      </c>
      <c r="AE566" s="686">
        <v>0</v>
      </c>
      <c r="AF566" s="686">
        <v>0</v>
      </c>
      <c r="AG566" s="686">
        <v>0</v>
      </c>
      <c r="AH566" s="686">
        <v>0</v>
      </c>
      <c r="AI566" s="686">
        <v>0</v>
      </c>
      <c r="AJ566" s="686">
        <v>0</v>
      </c>
      <c r="AK566" s="686">
        <v>0</v>
      </c>
      <c r="AL566" s="686">
        <v>0</v>
      </c>
      <c r="AM566" s="686">
        <v>0</v>
      </c>
      <c r="AN566" s="686">
        <v>0</v>
      </c>
      <c r="AO566" s="686"/>
      <c r="AP566" s="686">
        <v>0</v>
      </c>
      <c r="AQ566" s="686">
        <v>0</v>
      </c>
      <c r="AR566" s="686">
        <v>0</v>
      </c>
      <c r="AS566" s="686">
        <v>0</v>
      </c>
      <c r="AT566" s="686">
        <v>0</v>
      </c>
      <c r="AU566" s="686">
        <v>0</v>
      </c>
      <c r="AV566" s="686">
        <v>0</v>
      </c>
      <c r="AW566" s="686">
        <v>42491.8</v>
      </c>
      <c r="AX566" s="686">
        <v>0</v>
      </c>
      <c r="AY566" s="686">
        <v>0</v>
      </c>
      <c r="AZ566" s="686">
        <v>0</v>
      </c>
      <c r="BA566" s="686">
        <v>0</v>
      </c>
    </row>
    <row r="567" spans="1:53" outlineLevel="2">
      <c r="A567" s="799" t="s">
        <v>1573</v>
      </c>
      <c r="B567" s="800" t="s">
        <v>1574</v>
      </c>
      <c r="C567" s="801" t="s">
        <v>1575</v>
      </c>
      <c r="D567" s="802"/>
      <c r="E567" s="803"/>
      <c r="F567" s="686">
        <v>-22746.73</v>
      </c>
      <c r="G567" s="686">
        <v>12326.42</v>
      </c>
      <c r="H567" s="818">
        <v>-35073.15</v>
      </c>
      <c r="I567" s="804">
        <v>-2.8453638607154388</v>
      </c>
      <c r="K567" s="686">
        <v>107176.28</v>
      </c>
      <c r="L567" s="686">
        <v>117083.46</v>
      </c>
      <c r="M567" s="818">
        <v>-9907.1800000000076</v>
      </c>
      <c r="N567" s="804">
        <v>-8.4616392443475852E-2</v>
      </c>
      <c r="Q567" s="686">
        <v>7264.56</v>
      </c>
      <c r="R567" s="686">
        <v>49459.97</v>
      </c>
      <c r="S567" s="818">
        <v>-42195.41</v>
      </c>
      <c r="T567" s="804">
        <v>-0.85312243416241462</v>
      </c>
      <c r="V567" s="686">
        <v>992308.10000000009</v>
      </c>
      <c r="W567" s="686">
        <v>137463.44</v>
      </c>
      <c r="X567" s="818">
        <v>854844.66000000015</v>
      </c>
      <c r="Y567" s="804">
        <v>6.2187055700046505</v>
      </c>
      <c r="AA567" s="687">
        <v>11559.89</v>
      </c>
      <c r="AB567" s="686"/>
      <c r="AC567" s="686">
        <v>12945.93</v>
      </c>
      <c r="AD567" s="686">
        <v>1905.19</v>
      </c>
      <c r="AE567" s="686">
        <v>5088.66</v>
      </c>
      <c r="AF567" s="686">
        <v>21941.57</v>
      </c>
      <c r="AG567" s="686">
        <v>25742.14</v>
      </c>
      <c r="AH567" s="686">
        <v>24006.44</v>
      </c>
      <c r="AI567" s="686">
        <v>13127.11</v>
      </c>
      <c r="AJ567" s="686">
        <v>12326.42</v>
      </c>
      <c r="AK567" s="686">
        <v>12309.78</v>
      </c>
      <c r="AL567" s="686">
        <v>15672.31</v>
      </c>
      <c r="AM567" s="686">
        <v>783311.46</v>
      </c>
      <c r="AN567" s="686">
        <v>73838.27</v>
      </c>
      <c r="AO567" s="686"/>
      <c r="AP567" s="686">
        <v>13999.44</v>
      </c>
      <c r="AQ567" s="686">
        <v>12671.42</v>
      </c>
      <c r="AR567" s="686">
        <v>13883.33</v>
      </c>
      <c r="AS567" s="686">
        <v>17029.560000000001</v>
      </c>
      <c r="AT567" s="686">
        <v>42327.97</v>
      </c>
      <c r="AU567" s="686">
        <v>13072</v>
      </c>
      <c r="AV567" s="686">
        <v>16939.29</v>
      </c>
      <c r="AW567" s="686">
        <v>-22746.73</v>
      </c>
      <c r="AX567" s="686">
        <v>0</v>
      </c>
      <c r="AY567" s="686">
        <v>0</v>
      </c>
      <c r="AZ567" s="686">
        <v>0</v>
      </c>
      <c r="BA567" s="686">
        <v>0</v>
      </c>
    </row>
    <row r="568" spans="1:53" outlineLevel="2">
      <c r="A568" s="799" t="s">
        <v>1576</v>
      </c>
      <c r="B568" s="800" t="s">
        <v>1577</v>
      </c>
      <c r="C568" s="801" t="s">
        <v>1578</v>
      </c>
      <c r="D568" s="802"/>
      <c r="E568" s="803"/>
      <c r="F568" s="686">
        <v>220246.29</v>
      </c>
      <c r="G568" s="686">
        <v>0</v>
      </c>
      <c r="H568" s="818">
        <v>220246.29</v>
      </c>
      <c r="I568" s="804" t="s">
        <v>3376</v>
      </c>
      <c r="K568" s="686">
        <v>592824.30000000005</v>
      </c>
      <c r="L568" s="686">
        <v>308.78000000000003</v>
      </c>
      <c r="M568" s="818">
        <v>592515.52</v>
      </c>
      <c r="N568" s="804" t="s">
        <v>3376</v>
      </c>
      <c r="Q568" s="686">
        <v>592687.24</v>
      </c>
      <c r="R568" s="686">
        <v>152.07</v>
      </c>
      <c r="S568" s="818">
        <v>592535.17000000004</v>
      </c>
      <c r="T568" s="804" t="s">
        <v>3376</v>
      </c>
      <c r="V568" s="686">
        <v>592824.30000000005</v>
      </c>
      <c r="W568" s="686">
        <v>116463.12</v>
      </c>
      <c r="X568" s="818">
        <v>476361.18000000005</v>
      </c>
      <c r="Y568" s="804">
        <v>4.0902319979062902</v>
      </c>
      <c r="AA568" s="687">
        <v>0</v>
      </c>
      <c r="AB568" s="686"/>
      <c r="AC568" s="686">
        <v>156.71</v>
      </c>
      <c r="AD568" s="686">
        <v>0</v>
      </c>
      <c r="AE568" s="686">
        <v>0</v>
      </c>
      <c r="AF568" s="686">
        <v>0</v>
      </c>
      <c r="AG568" s="686">
        <v>0</v>
      </c>
      <c r="AH568" s="686">
        <v>0</v>
      </c>
      <c r="AI568" s="686">
        <v>152.07</v>
      </c>
      <c r="AJ568" s="686">
        <v>0</v>
      </c>
      <c r="AK568" s="686">
        <v>0</v>
      </c>
      <c r="AL568" s="686">
        <v>0</v>
      </c>
      <c r="AM568" s="686">
        <v>0</v>
      </c>
      <c r="AN568" s="686">
        <v>0</v>
      </c>
      <c r="AO568" s="686"/>
      <c r="AP568" s="686">
        <v>137.06</v>
      </c>
      <c r="AQ568" s="686">
        <v>0</v>
      </c>
      <c r="AR568" s="686">
        <v>0</v>
      </c>
      <c r="AS568" s="686">
        <v>0</v>
      </c>
      <c r="AT568" s="686">
        <v>0</v>
      </c>
      <c r="AU568" s="686">
        <v>145505.28</v>
      </c>
      <c r="AV568" s="686">
        <v>226935.67</v>
      </c>
      <c r="AW568" s="686">
        <v>220246.29</v>
      </c>
      <c r="AX568" s="686">
        <v>993582.75</v>
      </c>
      <c r="AY568" s="686">
        <v>0</v>
      </c>
      <c r="AZ568" s="686">
        <v>0</v>
      </c>
      <c r="BA568" s="686">
        <v>0</v>
      </c>
    </row>
    <row r="569" spans="1:53" s="863" customFormat="1" ht="13">
      <c r="A569" s="799" t="s">
        <v>1579</v>
      </c>
      <c r="B569" s="1014" t="s">
        <v>1580</v>
      </c>
      <c r="C569" s="892" t="s">
        <v>1581</v>
      </c>
      <c r="D569" s="1032"/>
      <c r="E569" s="1032"/>
      <c r="F569" s="992">
        <v>239991.36000000002</v>
      </c>
      <c r="G569" s="992">
        <v>12326.42</v>
      </c>
      <c r="H569" s="887">
        <v>227664.94</v>
      </c>
      <c r="I569" s="680" t="s">
        <v>3376</v>
      </c>
      <c r="J569" s="1029"/>
      <c r="K569" s="992">
        <v>742492.38000000012</v>
      </c>
      <c r="L569" s="992">
        <v>117392.24</v>
      </c>
      <c r="M569" s="887">
        <v>625100.14000000013</v>
      </c>
      <c r="N569" s="680">
        <v>5.3248846772154623</v>
      </c>
      <c r="O569" s="1049"/>
      <c r="P569" s="1050"/>
      <c r="Q569" s="992">
        <v>642443.6</v>
      </c>
      <c r="R569" s="992">
        <v>49612.04</v>
      </c>
      <c r="S569" s="887">
        <v>592831.55999999994</v>
      </c>
      <c r="T569" s="680" t="s">
        <v>3376</v>
      </c>
      <c r="U569" s="1050"/>
      <c r="V569" s="992">
        <v>1627624.2000000002</v>
      </c>
      <c r="W569" s="992">
        <v>253926.56000000003</v>
      </c>
      <c r="X569" s="887">
        <v>1373697.6400000001</v>
      </c>
      <c r="Y569" s="679">
        <v>5.4098225880742845</v>
      </c>
      <c r="AA569" s="1027">
        <v>11559.89</v>
      </c>
      <c r="AC569" s="992">
        <v>13102.64</v>
      </c>
      <c r="AD569" s="992">
        <v>1905.19</v>
      </c>
      <c r="AE569" s="992">
        <v>5088.66</v>
      </c>
      <c r="AF569" s="992">
        <v>21941.57</v>
      </c>
      <c r="AG569" s="992">
        <v>25742.14</v>
      </c>
      <c r="AH569" s="992">
        <v>24006.44</v>
      </c>
      <c r="AI569" s="992">
        <v>13279.18</v>
      </c>
      <c r="AJ569" s="992">
        <v>12326.42</v>
      </c>
      <c r="AK569" s="992">
        <v>12309.78</v>
      </c>
      <c r="AL569" s="992">
        <v>15672.31</v>
      </c>
      <c r="AM569" s="992">
        <v>783311.46</v>
      </c>
      <c r="AN569" s="992">
        <v>73838.27</v>
      </c>
      <c r="AP569" s="992">
        <v>14136.5</v>
      </c>
      <c r="AQ569" s="992">
        <v>12671.42</v>
      </c>
      <c r="AR569" s="992">
        <v>13883.33</v>
      </c>
      <c r="AS569" s="992">
        <v>17029.560000000001</v>
      </c>
      <c r="AT569" s="992">
        <v>42327.97</v>
      </c>
      <c r="AU569" s="992">
        <v>158577.28</v>
      </c>
      <c r="AV569" s="992">
        <v>243874.96000000002</v>
      </c>
      <c r="AW569" s="992">
        <v>239991.36000000002</v>
      </c>
      <c r="AX569" s="992">
        <v>993582.75</v>
      </c>
      <c r="AY569" s="992">
        <v>0</v>
      </c>
      <c r="AZ569" s="992">
        <v>0</v>
      </c>
      <c r="BA569" s="992">
        <v>0</v>
      </c>
    </row>
    <row r="570" spans="1:53" ht="0.75" customHeight="1" outlineLevel="2">
      <c r="B570" s="1014"/>
      <c r="C570" s="892"/>
      <c r="D570" s="1032"/>
      <c r="E570" s="1032"/>
      <c r="F570" s="992"/>
      <c r="G570" s="992"/>
      <c r="H570" s="887"/>
      <c r="I570" s="680"/>
      <c r="J570" s="1029"/>
      <c r="K570" s="992"/>
      <c r="L570" s="992"/>
      <c r="M570" s="887"/>
      <c r="N570" s="680"/>
      <c r="O570" s="1049"/>
      <c r="P570" s="1050"/>
      <c r="Q570" s="992"/>
      <c r="R570" s="992"/>
      <c r="S570" s="887"/>
      <c r="T570" s="680"/>
      <c r="U570" s="1050"/>
      <c r="V570" s="992"/>
      <c r="W570" s="992"/>
      <c r="X570" s="887"/>
      <c r="Y570" s="679"/>
      <c r="Z570" s="799"/>
      <c r="AA570" s="1027"/>
      <c r="AB570" s="863"/>
      <c r="AC570" s="992"/>
      <c r="AD570" s="992"/>
      <c r="AE570" s="992"/>
      <c r="AF570" s="992"/>
      <c r="AG570" s="992"/>
      <c r="AH570" s="992"/>
      <c r="AI570" s="992"/>
      <c r="AJ570" s="992"/>
      <c r="AK570" s="992"/>
      <c r="AL570" s="992"/>
      <c r="AM570" s="992"/>
      <c r="AN570" s="992"/>
      <c r="AO570" s="863"/>
      <c r="AP570" s="992"/>
      <c r="AQ570" s="992"/>
      <c r="AR570" s="992"/>
      <c r="AS570" s="992"/>
      <c r="AT570" s="992"/>
      <c r="AU570" s="992"/>
      <c r="AV570" s="992"/>
      <c r="AW570" s="992"/>
      <c r="AX570" s="992"/>
      <c r="AY570" s="992"/>
      <c r="AZ570" s="992"/>
      <c r="BA570" s="992"/>
    </row>
    <row r="571" spans="1:53" outlineLevel="2">
      <c r="A571" s="799" t="s">
        <v>1582</v>
      </c>
      <c r="B571" s="800" t="s">
        <v>1583</v>
      </c>
      <c r="C571" s="801" t="s">
        <v>1584</v>
      </c>
      <c r="D571" s="802"/>
      <c r="E571" s="803"/>
      <c r="F571" s="686">
        <v>512069.67</v>
      </c>
      <c r="G571" s="686">
        <v>222704.43</v>
      </c>
      <c r="H571" s="818">
        <v>289365.24</v>
      </c>
      <c r="I571" s="804">
        <v>1.2993241310915997</v>
      </c>
      <c r="K571" s="686">
        <v>2269495.31</v>
      </c>
      <c r="L571" s="686">
        <v>1611898.4</v>
      </c>
      <c r="M571" s="818">
        <v>657596.91000000015</v>
      </c>
      <c r="N571" s="804">
        <v>0.40796424265946302</v>
      </c>
      <c r="Q571" s="686">
        <v>1182945.07</v>
      </c>
      <c r="R571" s="686">
        <v>617428.27</v>
      </c>
      <c r="S571" s="818">
        <v>565516.80000000005</v>
      </c>
      <c r="T571" s="804">
        <v>0.91592307556633268</v>
      </c>
      <c r="V571" s="686">
        <v>2691360.58</v>
      </c>
      <c r="W571" s="686">
        <v>2050948.3299999998</v>
      </c>
      <c r="X571" s="818">
        <v>640412.25000000023</v>
      </c>
      <c r="Y571" s="804">
        <v>0.31225177184254088</v>
      </c>
      <c r="AA571" s="687">
        <v>196989.54</v>
      </c>
      <c r="AB571" s="686"/>
      <c r="AC571" s="686">
        <v>163380.72</v>
      </c>
      <c r="AD571" s="686">
        <v>181070.14</v>
      </c>
      <c r="AE571" s="686">
        <v>207519.11000000002</v>
      </c>
      <c r="AF571" s="686">
        <v>216772.33000000002</v>
      </c>
      <c r="AG571" s="686">
        <v>225727.83000000002</v>
      </c>
      <c r="AH571" s="686">
        <v>206802.80000000002</v>
      </c>
      <c r="AI571" s="686">
        <v>187921.04</v>
      </c>
      <c r="AJ571" s="686">
        <v>222704.43</v>
      </c>
      <c r="AK571" s="686">
        <v>208543.66</v>
      </c>
      <c r="AL571" s="686">
        <v>118533.98</v>
      </c>
      <c r="AM571" s="686">
        <v>64449.68</v>
      </c>
      <c r="AN571" s="686">
        <v>30337.95</v>
      </c>
      <c r="AO571" s="686"/>
      <c r="AP571" s="686">
        <v>-32018.600000000002</v>
      </c>
      <c r="AQ571" s="686">
        <v>219752.13</v>
      </c>
      <c r="AR571" s="686">
        <v>273675.34999999998</v>
      </c>
      <c r="AS571" s="686">
        <v>351307.09</v>
      </c>
      <c r="AT571" s="686">
        <v>273834.27</v>
      </c>
      <c r="AU571" s="686">
        <v>203480.26</v>
      </c>
      <c r="AV571" s="686">
        <v>467395.14</v>
      </c>
      <c r="AW571" s="686">
        <v>512069.67</v>
      </c>
      <c r="AX571" s="686">
        <v>0</v>
      </c>
      <c r="AY571" s="686">
        <v>0</v>
      </c>
      <c r="AZ571" s="686">
        <v>0</v>
      </c>
      <c r="BA571" s="686">
        <v>0</v>
      </c>
    </row>
    <row r="572" spans="1:53" s="863" customFormat="1" ht="13">
      <c r="A572" s="799" t="s">
        <v>1585</v>
      </c>
      <c r="B572" s="1014" t="s">
        <v>1586</v>
      </c>
      <c r="C572" s="892" t="s">
        <v>1587</v>
      </c>
      <c r="D572" s="1032"/>
      <c r="E572" s="1032"/>
      <c r="F572" s="992">
        <v>512069.67</v>
      </c>
      <c r="G572" s="992">
        <v>222704.43</v>
      </c>
      <c r="H572" s="887">
        <v>289365.24</v>
      </c>
      <c r="I572" s="680">
        <v>1.2993241310915997</v>
      </c>
      <c r="J572" s="1029"/>
      <c r="K572" s="992">
        <v>2269495.31</v>
      </c>
      <c r="L572" s="992">
        <v>1611898.4</v>
      </c>
      <c r="M572" s="887">
        <v>657596.91000000015</v>
      </c>
      <c r="N572" s="680">
        <v>0.40796424265946302</v>
      </c>
      <c r="O572" s="1049"/>
      <c r="P572" s="1050"/>
      <c r="Q572" s="992">
        <v>1182945.07</v>
      </c>
      <c r="R572" s="992">
        <v>617428.27</v>
      </c>
      <c r="S572" s="887">
        <v>565516.80000000005</v>
      </c>
      <c r="T572" s="680">
        <v>0.91592307556633268</v>
      </c>
      <c r="U572" s="1050"/>
      <c r="V572" s="992">
        <v>2691360.58</v>
      </c>
      <c r="W572" s="992">
        <v>2050948.3299999998</v>
      </c>
      <c r="X572" s="887">
        <v>640412.25000000023</v>
      </c>
      <c r="Y572" s="679">
        <v>0.31225177184254088</v>
      </c>
      <c r="AA572" s="1027">
        <v>196989.54</v>
      </c>
      <c r="AC572" s="992">
        <v>163380.72</v>
      </c>
      <c r="AD572" s="992">
        <v>181070.14</v>
      </c>
      <c r="AE572" s="992">
        <v>207519.11000000002</v>
      </c>
      <c r="AF572" s="992">
        <v>216772.33000000002</v>
      </c>
      <c r="AG572" s="992">
        <v>225727.83000000002</v>
      </c>
      <c r="AH572" s="992">
        <v>206802.80000000002</v>
      </c>
      <c r="AI572" s="992">
        <v>187921.04</v>
      </c>
      <c r="AJ572" s="992">
        <v>222704.43</v>
      </c>
      <c r="AK572" s="992">
        <v>208543.66</v>
      </c>
      <c r="AL572" s="992">
        <v>118533.98</v>
      </c>
      <c r="AM572" s="992">
        <v>64449.68</v>
      </c>
      <c r="AN572" s="992">
        <v>30337.95</v>
      </c>
      <c r="AP572" s="992">
        <v>-32018.600000000002</v>
      </c>
      <c r="AQ572" s="992">
        <v>219752.13</v>
      </c>
      <c r="AR572" s="992">
        <v>273675.34999999998</v>
      </c>
      <c r="AS572" s="992">
        <v>351307.09</v>
      </c>
      <c r="AT572" s="992">
        <v>273834.27</v>
      </c>
      <c r="AU572" s="992">
        <v>203480.26</v>
      </c>
      <c r="AV572" s="992">
        <v>467395.14</v>
      </c>
      <c r="AW572" s="992">
        <v>512069.67</v>
      </c>
      <c r="AX572" s="992">
        <v>0</v>
      </c>
      <c r="AY572" s="992">
        <v>0</v>
      </c>
      <c r="AZ572" s="992">
        <v>0</v>
      </c>
      <c r="BA572" s="992">
        <v>0</v>
      </c>
    </row>
    <row r="573" spans="1:53" ht="0.75" customHeight="1" outlineLevel="2">
      <c r="B573" s="1014"/>
      <c r="C573" s="892"/>
      <c r="D573" s="1032"/>
      <c r="E573" s="1032"/>
      <c r="F573" s="992"/>
      <c r="G573" s="992"/>
      <c r="H573" s="887"/>
      <c r="I573" s="680"/>
      <c r="J573" s="1029"/>
      <c r="K573" s="992"/>
      <c r="L573" s="992"/>
      <c r="M573" s="887"/>
      <c r="N573" s="680"/>
      <c r="O573" s="1049"/>
      <c r="P573" s="1050"/>
      <c r="Q573" s="992"/>
      <c r="R573" s="992"/>
      <c r="S573" s="887"/>
      <c r="T573" s="680"/>
      <c r="U573" s="1050"/>
      <c r="V573" s="992"/>
      <c r="W573" s="992"/>
      <c r="X573" s="887"/>
      <c r="Y573" s="679"/>
      <c r="Z573" s="799"/>
      <c r="AA573" s="1027"/>
      <c r="AB573" s="863"/>
      <c r="AC573" s="992"/>
      <c r="AD573" s="992"/>
      <c r="AE573" s="992"/>
      <c r="AF573" s="992"/>
      <c r="AG573" s="992"/>
      <c r="AH573" s="992"/>
      <c r="AI573" s="992"/>
      <c r="AJ573" s="992"/>
      <c r="AK573" s="992"/>
      <c r="AL573" s="992"/>
      <c r="AM573" s="992"/>
      <c r="AN573" s="992"/>
      <c r="AO573" s="863"/>
      <c r="AP573" s="992"/>
      <c r="AQ573" s="992"/>
      <c r="AR573" s="992"/>
      <c r="AS573" s="992"/>
      <c r="AT573" s="992"/>
      <c r="AU573" s="992"/>
      <c r="AV573" s="992"/>
      <c r="AW573" s="992"/>
      <c r="AX573" s="992"/>
      <c r="AY573" s="992"/>
      <c r="AZ573" s="992"/>
      <c r="BA573" s="992"/>
    </row>
    <row r="574" spans="1:53" outlineLevel="2">
      <c r="A574" s="799" t="s">
        <v>3836</v>
      </c>
      <c r="B574" s="800" t="s">
        <v>3837</v>
      </c>
      <c r="C574" s="801" t="s">
        <v>3838</v>
      </c>
      <c r="D574" s="802"/>
      <c r="E574" s="803"/>
      <c r="F574" s="686">
        <v>68.56</v>
      </c>
      <c r="G574" s="686">
        <v>0</v>
      </c>
      <c r="H574" s="818">
        <v>68.56</v>
      </c>
      <c r="I574" s="804" t="s">
        <v>3376</v>
      </c>
      <c r="K574" s="686">
        <v>68.56</v>
      </c>
      <c r="L574" s="686">
        <v>0</v>
      </c>
      <c r="M574" s="818">
        <v>68.56</v>
      </c>
      <c r="N574" s="804" t="s">
        <v>3376</v>
      </c>
      <c r="Q574" s="686">
        <v>68.56</v>
      </c>
      <c r="R574" s="686">
        <v>0</v>
      </c>
      <c r="S574" s="818">
        <v>68.56</v>
      </c>
      <c r="T574" s="804" t="s">
        <v>3376</v>
      </c>
      <c r="V574" s="686">
        <v>68.56</v>
      </c>
      <c r="W574" s="686">
        <v>0</v>
      </c>
      <c r="X574" s="818">
        <v>68.56</v>
      </c>
      <c r="Y574" s="804" t="s">
        <v>3376</v>
      </c>
      <c r="AA574" s="687">
        <v>0</v>
      </c>
      <c r="AB574" s="686"/>
      <c r="AC574" s="686">
        <v>0</v>
      </c>
      <c r="AD574" s="686">
        <v>0</v>
      </c>
      <c r="AE574" s="686">
        <v>0</v>
      </c>
      <c r="AF574" s="686">
        <v>0</v>
      </c>
      <c r="AG574" s="686">
        <v>0</v>
      </c>
      <c r="AH574" s="686">
        <v>0</v>
      </c>
      <c r="AI574" s="686">
        <v>0</v>
      </c>
      <c r="AJ574" s="686">
        <v>0</v>
      </c>
      <c r="AK574" s="686">
        <v>0</v>
      </c>
      <c r="AL574" s="686">
        <v>0</v>
      </c>
      <c r="AM574" s="686">
        <v>0</v>
      </c>
      <c r="AN574" s="686">
        <v>0</v>
      </c>
      <c r="AO574" s="686"/>
      <c r="AP574" s="686">
        <v>0</v>
      </c>
      <c r="AQ574" s="686">
        <v>0</v>
      </c>
      <c r="AR574" s="686">
        <v>0</v>
      </c>
      <c r="AS574" s="686">
        <v>0</v>
      </c>
      <c r="AT574" s="686">
        <v>0</v>
      </c>
      <c r="AU574" s="686">
        <v>0</v>
      </c>
      <c r="AV574" s="686">
        <v>0</v>
      </c>
      <c r="AW574" s="686">
        <v>68.56</v>
      </c>
      <c r="AX574" s="686">
        <v>0</v>
      </c>
      <c r="AY574" s="686">
        <v>0</v>
      </c>
      <c r="AZ574" s="686">
        <v>0</v>
      </c>
      <c r="BA574" s="686">
        <v>0</v>
      </c>
    </row>
    <row r="575" spans="1:53" outlineLevel="2">
      <c r="A575" s="799" t="s">
        <v>1588</v>
      </c>
      <c r="B575" s="800" t="s">
        <v>1589</v>
      </c>
      <c r="C575" s="801" t="s">
        <v>1590</v>
      </c>
      <c r="D575" s="802"/>
      <c r="E575" s="803"/>
      <c r="F575" s="686">
        <v>57.26</v>
      </c>
      <c r="G575" s="686">
        <v>137.55000000000001</v>
      </c>
      <c r="H575" s="818">
        <v>-80.29000000000002</v>
      </c>
      <c r="I575" s="804">
        <v>-0.58371501272264636</v>
      </c>
      <c r="K575" s="686">
        <v>624.15</v>
      </c>
      <c r="L575" s="686">
        <v>1237.5</v>
      </c>
      <c r="M575" s="818">
        <v>-613.35</v>
      </c>
      <c r="N575" s="804">
        <v>-0.49563636363636365</v>
      </c>
      <c r="Q575" s="686">
        <v>176.75</v>
      </c>
      <c r="R575" s="686">
        <v>412.40000000000003</v>
      </c>
      <c r="S575" s="818">
        <v>-235.65000000000003</v>
      </c>
      <c r="T575" s="804">
        <v>-0.57141125121241521</v>
      </c>
      <c r="V575" s="686">
        <v>1176.8</v>
      </c>
      <c r="W575" s="686">
        <v>1678.87</v>
      </c>
      <c r="X575" s="818">
        <v>-502.06999999999994</v>
      </c>
      <c r="Y575" s="804">
        <v>-0.29905233877548587</v>
      </c>
      <c r="AA575" s="687">
        <v>137.14000000000001</v>
      </c>
      <c r="AB575" s="686"/>
      <c r="AC575" s="686">
        <v>138.89000000000001</v>
      </c>
      <c r="AD575" s="686">
        <v>273.06</v>
      </c>
      <c r="AE575" s="686">
        <v>138.02000000000001</v>
      </c>
      <c r="AF575" s="686">
        <v>137.61000000000001</v>
      </c>
      <c r="AG575" s="686">
        <v>137.52000000000001</v>
      </c>
      <c r="AH575" s="686">
        <v>137.37</v>
      </c>
      <c r="AI575" s="686">
        <v>137.47999999999999</v>
      </c>
      <c r="AJ575" s="686">
        <v>137.55000000000001</v>
      </c>
      <c r="AK575" s="686">
        <v>137.69</v>
      </c>
      <c r="AL575" s="686">
        <v>138.1</v>
      </c>
      <c r="AM575" s="686">
        <v>138.26</v>
      </c>
      <c r="AN575" s="686">
        <v>138.6</v>
      </c>
      <c r="AO575" s="686"/>
      <c r="AP575" s="686">
        <v>62.370000000000005</v>
      </c>
      <c r="AQ575" s="686">
        <v>197.4</v>
      </c>
      <c r="AR575" s="686">
        <v>62.480000000000004</v>
      </c>
      <c r="AS575" s="686">
        <v>62.58</v>
      </c>
      <c r="AT575" s="686">
        <v>62.57</v>
      </c>
      <c r="AU575" s="686">
        <v>62.34</v>
      </c>
      <c r="AV575" s="686">
        <v>57.15</v>
      </c>
      <c r="AW575" s="686">
        <v>57.26</v>
      </c>
      <c r="AX575" s="686">
        <v>0</v>
      </c>
      <c r="AY575" s="686">
        <v>0</v>
      </c>
      <c r="AZ575" s="686">
        <v>0</v>
      </c>
      <c r="BA575" s="686">
        <v>0</v>
      </c>
    </row>
    <row r="576" spans="1:53" outlineLevel="2">
      <c r="A576" s="799" t="s">
        <v>1591</v>
      </c>
      <c r="B576" s="800" t="s">
        <v>1592</v>
      </c>
      <c r="C576" s="801" t="s">
        <v>1593</v>
      </c>
      <c r="D576" s="802"/>
      <c r="E576" s="803"/>
      <c r="F576" s="686">
        <v>87.5</v>
      </c>
      <c r="G576" s="686">
        <v>83.5</v>
      </c>
      <c r="H576" s="818">
        <v>4</v>
      </c>
      <c r="I576" s="804">
        <v>4.790419161676647E-2</v>
      </c>
      <c r="K576" s="686">
        <v>691.63</v>
      </c>
      <c r="L576" s="686">
        <v>6607.83</v>
      </c>
      <c r="M576" s="818">
        <v>-5916.2</v>
      </c>
      <c r="N576" s="804">
        <v>-0.89533175036282708</v>
      </c>
      <c r="Q576" s="686">
        <v>260.5</v>
      </c>
      <c r="R576" s="686">
        <v>264.41000000000003</v>
      </c>
      <c r="S576" s="818">
        <v>-3.910000000000025</v>
      </c>
      <c r="T576" s="804">
        <v>-1.4787640406943855E-2</v>
      </c>
      <c r="V576" s="686">
        <v>604.64</v>
      </c>
      <c r="W576" s="686">
        <v>14143.1</v>
      </c>
      <c r="X576" s="818">
        <v>-13538.460000000001</v>
      </c>
      <c r="Y576" s="804">
        <v>-0.95724841088587376</v>
      </c>
      <c r="AA576" s="687">
        <v>1600.93</v>
      </c>
      <c r="AB576" s="686"/>
      <c r="AC576" s="686">
        <v>1979.28</v>
      </c>
      <c r="AD576" s="686">
        <v>1980.28</v>
      </c>
      <c r="AE576" s="686">
        <v>2196.86</v>
      </c>
      <c r="AF576" s="686">
        <v>85</v>
      </c>
      <c r="AG576" s="686">
        <v>102</v>
      </c>
      <c r="AH576" s="686">
        <v>84</v>
      </c>
      <c r="AI576" s="686">
        <v>96.91</v>
      </c>
      <c r="AJ576" s="686">
        <v>83.5</v>
      </c>
      <c r="AK576" s="686">
        <v>82</v>
      </c>
      <c r="AL576" s="686">
        <v>84.01</v>
      </c>
      <c r="AM576" s="686">
        <v>103.5</v>
      </c>
      <c r="AN576" s="686">
        <v>-356.5</v>
      </c>
      <c r="AO576" s="686"/>
      <c r="AP576" s="686">
        <v>83</v>
      </c>
      <c r="AQ576" s="686">
        <v>82</v>
      </c>
      <c r="AR576" s="686">
        <v>82</v>
      </c>
      <c r="AS576" s="686">
        <v>86.63</v>
      </c>
      <c r="AT576" s="686">
        <v>97.5</v>
      </c>
      <c r="AU576" s="686">
        <v>84</v>
      </c>
      <c r="AV576" s="686">
        <v>89</v>
      </c>
      <c r="AW576" s="686">
        <v>87.5</v>
      </c>
      <c r="AX576" s="686">
        <v>14</v>
      </c>
      <c r="AY576" s="686">
        <v>0</v>
      </c>
      <c r="AZ576" s="686">
        <v>0</v>
      </c>
      <c r="BA576" s="686">
        <v>0</v>
      </c>
    </row>
    <row r="577" spans="1:53" outlineLevel="2">
      <c r="A577" s="799" t="s">
        <v>1594</v>
      </c>
      <c r="B577" s="800" t="s">
        <v>1595</v>
      </c>
      <c r="C577" s="801" t="s">
        <v>1596</v>
      </c>
      <c r="D577" s="802"/>
      <c r="E577" s="803"/>
      <c r="F577" s="686">
        <v>1.06</v>
      </c>
      <c r="G577" s="686">
        <v>-117.28</v>
      </c>
      <c r="H577" s="818">
        <v>118.34</v>
      </c>
      <c r="I577" s="804">
        <v>1.0090381991814461</v>
      </c>
      <c r="K577" s="686">
        <v>-274.35000000000002</v>
      </c>
      <c r="L577" s="686">
        <v>-16873.64</v>
      </c>
      <c r="M577" s="818">
        <v>16599.29</v>
      </c>
      <c r="N577" s="804">
        <v>0.98374091186015589</v>
      </c>
      <c r="Q577" s="686">
        <v>-168.15</v>
      </c>
      <c r="R577" s="686">
        <v>-253.72</v>
      </c>
      <c r="S577" s="818">
        <v>85.57</v>
      </c>
      <c r="T577" s="804">
        <v>0.33726154816332965</v>
      </c>
      <c r="V577" s="686">
        <v>-157.57000000000002</v>
      </c>
      <c r="W577" s="686">
        <v>-16702.18</v>
      </c>
      <c r="X577" s="818">
        <v>16544.61</v>
      </c>
      <c r="Y577" s="804">
        <v>0.99056590217564411</v>
      </c>
      <c r="AA577" s="687">
        <v>608.91999999999996</v>
      </c>
      <c r="AB577" s="686"/>
      <c r="AC577" s="686">
        <v>-16839.46</v>
      </c>
      <c r="AD577" s="686">
        <v>-81.350000000000009</v>
      </c>
      <c r="AE577" s="686">
        <v>23.990000000000002</v>
      </c>
      <c r="AF577" s="686">
        <v>-84.36</v>
      </c>
      <c r="AG577" s="686">
        <v>361.26</v>
      </c>
      <c r="AH577" s="686">
        <v>-77.73</v>
      </c>
      <c r="AI577" s="686">
        <v>-58.71</v>
      </c>
      <c r="AJ577" s="686">
        <v>-117.28</v>
      </c>
      <c r="AK577" s="686">
        <v>-8.9600000000000009</v>
      </c>
      <c r="AL577" s="686">
        <v>-102.64</v>
      </c>
      <c r="AM577" s="686">
        <v>264.63</v>
      </c>
      <c r="AN577" s="686">
        <v>-36.25</v>
      </c>
      <c r="AO577" s="686"/>
      <c r="AP577" s="686">
        <v>-343.36</v>
      </c>
      <c r="AQ577" s="686">
        <v>2.5100000000000002</v>
      </c>
      <c r="AR577" s="686">
        <v>3.96</v>
      </c>
      <c r="AS577" s="686">
        <v>-152.29</v>
      </c>
      <c r="AT577" s="686">
        <v>382.98</v>
      </c>
      <c r="AU577" s="686">
        <v>-77.100000000000009</v>
      </c>
      <c r="AV577" s="686">
        <v>-92.11</v>
      </c>
      <c r="AW577" s="686">
        <v>1.06</v>
      </c>
      <c r="AX577" s="686">
        <v>0</v>
      </c>
      <c r="AY577" s="686">
        <v>0</v>
      </c>
      <c r="AZ577" s="686">
        <v>0</v>
      </c>
      <c r="BA577" s="686">
        <v>0</v>
      </c>
    </row>
    <row r="578" spans="1:53" outlineLevel="2">
      <c r="A578" s="799" t="s">
        <v>3804</v>
      </c>
      <c r="B578" s="800" t="s">
        <v>3805</v>
      </c>
      <c r="C578" s="801" t="s">
        <v>1684</v>
      </c>
      <c r="D578" s="802"/>
      <c r="E578" s="803"/>
      <c r="F578" s="686">
        <v>0</v>
      </c>
      <c r="G578" s="686">
        <v>0</v>
      </c>
      <c r="H578" s="818">
        <v>0</v>
      </c>
      <c r="I578" s="804">
        <v>0</v>
      </c>
      <c r="K578" s="686">
        <v>4557688</v>
      </c>
      <c r="L578" s="686">
        <v>0</v>
      </c>
      <c r="M578" s="818">
        <v>4557688</v>
      </c>
      <c r="N578" s="804" t="s">
        <v>3376</v>
      </c>
      <c r="Q578" s="686">
        <v>4557688</v>
      </c>
      <c r="R578" s="686">
        <v>0</v>
      </c>
      <c r="S578" s="818">
        <v>4557688</v>
      </c>
      <c r="T578" s="804" t="s">
        <v>3376</v>
      </c>
      <c r="V578" s="686">
        <v>4557688</v>
      </c>
      <c r="W578" s="686">
        <v>0</v>
      </c>
      <c r="X578" s="818">
        <v>4557688</v>
      </c>
      <c r="Y578" s="804" t="s">
        <v>3376</v>
      </c>
      <c r="AA578" s="687">
        <v>0</v>
      </c>
      <c r="AB578" s="686"/>
      <c r="AC578" s="686">
        <v>0</v>
      </c>
      <c r="AD578" s="686">
        <v>0</v>
      </c>
      <c r="AE578" s="686">
        <v>0</v>
      </c>
      <c r="AF578" s="686">
        <v>0</v>
      </c>
      <c r="AG578" s="686">
        <v>0</v>
      </c>
      <c r="AH578" s="686">
        <v>0</v>
      </c>
      <c r="AI578" s="686">
        <v>0</v>
      </c>
      <c r="AJ578" s="686">
        <v>0</v>
      </c>
      <c r="AK578" s="686">
        <v>0</v>
      </c>
      <c r="AL578" s="686">
        <v>0</v>
      </c>
      <c r="AM578" s="686">
        <v>0</v>
      </c>
      <c r="AN578" s="686">
        <v>0</v>
      </c>
      <c r="AO578" s="686"/>
      <c r="AP578" s="686">
        <v>0</v>
      </c>
      <c r="AQ578" s="686">
        <v>0</v>
      </c>
      <c r="AR578" s="686">
        <v>0</v>
      </c>
      <c r="AS578" s="686">
        <v>0</v>
      </c>
      <c r="AT578" s="686">
        <v>0</v>
      </c>
      <c r="AU578" s="686">
        <v>4557688</v>
      </c>
      <c r="AV578" s="686">
        <v>0</v>
      </c>
      <c r="AW578" s="686">
        <v>0</v>
      </c>
      <c r="AX578" s="686">
        <v>0</v>
      </c>
      <c r="AY578" s="686">
        <v>0</v>
      </c>
      <c r="AZ578" s="686">
        <v>0</v>
      </c>
      <c r="BA578" s="686">
        <v>0</v>
      </c>
    </row>
    <row r="579" spans="1:53" s="863" customFormat="1" ht="13">
      <c r="A579" s="799" t="s">
        <v>1597</v>
      </c>
      <c r="B579" s="1014" t="s">
        <v>1598</v>
      </c>
      <c r="C579" s="892" t="s">
        <v>1599</v>
      </c>
      <c r="D579" s="1032"/>
      <c r="E579" s="1032"/>
      <c r="F579" s="992">
        <v>214.38</v>
      </c>
      <c r="G579" s="992">
        <v>103.77000000000001</v>
      </c>
      <c r="H579" s="887">
        <v>110.60999999999999</v>
      </c>
      <c r="I579" s="680">
        <v>1.0659150043365131</v>
      </c>
      <c r="J579" s="1029"/>
      <c r="K579" s="992">
        <v>4558797.99</v>
      </c>
      <c r="L579" s="992">
        <v>-9028.31</v>
      </c>
      <c r="M579" s="887">
        <v>4567826.3</v>
      </c>
      <c r="N579" s="680" t="s">
        <v>3376</v>
      </c>
      <c r="O579" s="1049"/>
      <c r="P579" s="1050"/>
      <c r="Q579" s="992">
        <v>4558025.66</v>
      </c>
      <c r="R579" s="992">
        <v>423.09000000000003</v>
      </c>
      <c r="S579" s="887">
        <v>4557602.57</v>
      </c>
      <c r="T579" s="680" t="s">
        <v>3376</v>
      </c>
      <c r="U579" s="1050"/>
      <c r="V579" s="992">
        <v>4559380.43</v>
      </c>
      <c r="W579" s="992">
        <v>-880.20999999999913</v>
      </c>
      <c r="X579" s="887">
        <v>4560260.6399999997</v>
      </c>
      <c r="Y579" s="679" t="s">
        <v>3376</v>
      </c>
      <c r="AA579" s="1027">
        <v>2346.9900000000002</v>
      </c>
      <c r="AC579" s="992">
        <v>-14721.289999999999</v>
      </c>
      <c r="AD579" s="992">
        <v>2171.9900000000002</v>
      </c>
      <c r="AE579" s="992">
        <v>2358.87</v>
      </c>
      <c r="AF579" s="992">
        <v>138.25</v>
      </c>
      <c r="AG579" s="992">
        <v>600.78</v>
      </c>
      <c r="AH579" s="992">
        <v>143.63999999999999</v>
      </c>
      <c r="AI579" s="992">
        <v>175.67999999999998</v>
      </c>
      <c r="AJ579" s="992">
        <v>103.77000000000001</v>
      </c>
      <c r="AK579" s="992">
        <v>210.73</v>
      </c>
      <c r="AL579" s="992">
        <v>119.47000000000001</v>
      </c>
      <c r="AM579" s="992">
        <v>506.39</v>
      </c>
      <c r="AN579" s="992">
        <v>-254.15</v>
      </c>
      <c r="AP579" s="992">
        <v>-197.99</v>
      </c>
      <c r="AQ579" s="992">
        <v>281.90999999999997</v>
      </c>
      <c r="AR579" s="992">
        <v>148.44000000000003</v>
      </c>
      <c r="AS579" s="992">
        <v>-3.0800000000000125</v>
      </c>
      <c r="AT579" s="992">
        <v>543.04999999999995</v>
      </c>
      <c r="AU579" s="992">
        <v>4557757.24</v>
      </c>
      <c r="AV579" s="992">
        <v>54.040000000000006</v>
      </c>
      <c r="AW579" s="992">
        <v>214.38</v>
      </c>
      <c r="AX579" s="992">
        <v>14</v>
      </c>
      <c r="AY579" s="992">
        <v>0</v>
      </c>
      <c r="AZ579" s="992">
        <v>0</v>
      </c>
      <c r="BA579" s="992">
        <v>0</v>
      </c>
    </row>
    <row r="580" spans="1:53" ht="0.75" customHeight="1" outlineLevel="2">
      <c r="B580" s="1014"/>
      <c r="C580" s="892"/>
      <c r="D580" s="1032"/>
      <c r="E580" s="1032"/>
      <c r="F580" s="992"/>
      <c r="G580" s="992"/>
      <c r="H580" s="887"/>
      <c r="I580" s="680"/>
      <c r="J580" s="1029"/>
      <c r="K580" s="992"/>
      <c r="L580" s="992"/>
      <c r="M580" s="887"/>
      <c r="N580" s="680"/>
      <c r="O580" s="1049"/>
      <c r="P580" s="1050"/>
      <c r="Q580" s="992"/>
      <c r="R580" s="992"/>
      <c r="S580" s="887"/>
      <c r="T580" s="680"/>
      <c r="U580" s="1050"/>
      <c r="V580" s="992"/>
      <c r="W580" s="992"/>
      <c r="X580" s="887"/>
      <c r="Y580" s="679"/>
      <c r="Z580" s="799"/>
      <c r="AA580" s="1027"/>
      <c r="AB580" s="863"/>
      <c r="AC580" s="992"/>
      <c r="AD580" s="992"/>
      <c r="AE580" s="992"/>
      <c r="AF580" s="992"/>
      <c r="AG580" s="992"/>
      <c r="AH580" s="992"/>
      <c r="AI580" s="992"/>
      <c r="AJ580" s="992"/>
      <c r="AK580" s="992"/>
      <c r="AL580" s="992"/>
      <c r="AM580" s="992"/>
      <c r="AN580" s="992"/>
      <c r="AO580" s="863"/>
      <c r="AP580" s="992"/>
      <c r="AQ580" s="992"/>
      <c r="AR580" s="992"/>
      <c r="AS580" s="992"/>
      <c r="AT580" s="992"/>
      <c r="AU580" s="992"/>
      <c r="AV580" s="992"/>
      <c r="AW580" s="992"/>
      <c r="AX580" s="992"/>
      <c r="AY580" s="992"/>
      <c r="AZ580" s="992"/>
      <c r="BA580" s="992"/>
    </row>
    <row r="581" spans="1:53" outlineLevel="2">
      <c r="A581" s="799" t="s">
        <v>3652</v>
      </c>
      <c r="B581" s="800" t="s">
        <v>3653</v>
      </c>
      <c r="C581" s="801" t="s">
        <v>3654</v>
      </c>
      <c r="D581" s="802"/>
      <c r="E581" s="803"/>
      <c r="F581" s="686">
        <v>0</v>
      </c>
      <c r="G581" s="686">
        <v>0</v>
      </c>
      <c r="H581" s="818">
        <v>0</v>
      </c>
      <c r="I581" s="804">
        <v>0</v>
      </c>
      <c r="K581" s="686">
        <v>53.39</v>
      </c>
      <c r="L581" s="686">
        <v>0</v>
      </c>
      <c r="M581" s="818">
        <v>53.39</v>
      </c>
      <c r="N581" s="804" t="s">
        <v>3376</v>
      </c>
      <c r="Q581" s="686">
        <v>0</v>
      </c>
      <c r="R581" s="686">
        <v>0</v>
      </c>
      <c r="S581" s="818">
        <v>0</v>
      </c>
      <c r="T581" s="804">
        <v>0</v>
      </c>
      <c r="V581" s="686">
        <v>53.39</v>
      </c>
      <c r="W581" s="686">
        <v>0</v>
      </c>
      <c r="X581" s="818">
        <v>53.39</v>
      </c>
      <c r="Y581" s="804" t="s">
        <v>3376</v>
      </c>
      <c r="AA581" s="687">
        <v>0</v>
      </c>
      <c r="AB581" s="686"/>
      <c r="AC581" s="686">
        <v>0</v>
      </c>
      <c r="AD581" s="686">
        <v>0</v>
      </c>
      <c r="AE581" s="686">
        <v>0</v>
      </c>
      <c r="AF581" s="686">
        <v>0</v>
      </c>
      <c r="AG581" s="686">
        <v>0</v>
      </c>
      <c r="AH581" s="686">
        <v>0</v>
      </c>
      <c r="AI581" s="686">
        <v>0</v>
      </c>
      <c r="AJ581" s="686">
        <v>0</v>
      </c>
      <c r="AK581" s="686">
        <v>0</v>
      </c>
      <c r="AL581" s="686">
        <v>0</v>
      </c>
      <c r="AM581" s="686">
        <v>0</v>
      </c>
      <c r="AN581" s="686">
        <v>0</v>
      </c>
      <c r="AO581" s="686"/>
      <c r="AP581" s="686">
        <v>0</v>
      </c>
      <c r="AQ581" s="686">
        <v>0</v>
      </c>
      <c r="AR581" s="686">
        <v>53.39</v>
      </c>
      <c r="AS581" s="686">
        <v>0</v>
      </c>
      <c r="AT581" s="686">
        <v>0</v>
      </c>
      <c r="AU581" s="686">
        <v>0</v>
      </c>
      <c r="AV581" s="686">
        <v>0</v>
      </c>
      <c r="AW581" s="686">
        <v>0</v>
      </c>
      <c r="AX581" s="686">
        <v>0</v>
      </c>
      <c r="AY581" s="686">
        <v>0</v>
      </c>
      <c r="AZ581" s="686">
        <v>0</v>
      </c>
      <c r="BA581" s="686">
        <v>0</v>
      </c>
    </row>
    <row r="582" spans="1:53" s="863" customFormat="1" ht="13">
      <c r="A582" s="799" t="s">
        <v>1600</v>
      </c>
      <c r="B582" s="1014" t="s">
        <v>1601</v>
      </c>
      <c r="C582" s="896" t="s">
        <v>1602</v>
      </c>
      <c r="D582" s="1035"/>
      <c r="E582" s="1035"/>
      <c r="F582" s="1036">
        <v>0</v>
      </c>
      <c r="G582" s="1036">
        <v>0</v>
      </c>
      <c r="H582" s="1037">
        <v>0</v>
      </c>
      <c r="I582" s="681">
        <v>0</v>
      </c>
      <c r="J582" s="1038"/>
      <c r="K582" s="1036">
        <v>53.39</v>
      </c>
      <c r="L582" s="1036">
        <v>0</v>
      </c>
      <c r="M582" s="1037">
        <v>53.39</v>
      </c>
      <c r="N582" s="681" t="s">
        <v>3376</v>
      </c>
      <c r="O582" s="1039"/>
      <c r="P582" s="1040"/>
      <c r="Q582" s="1036">
        <v>0</v>
      </c>
      <c r="R582" s="1036">
        <v>0</v>
      </c>
      <c r="S582" s="1037">
        <v>0</v>
      </c>
      <c r="T582" s="681">
        <v>0</v>
      </c>
      <c r="U582" s="1040"/>
      <c r="V582" s="1036">
        <v>53.39</v>
      </c>
      <c r="W582" s="1036">
        <v>0</v>
      </c>
      <c r="X582" s="1037">
        <v>53.39</v>
      </c>
      <c r="Y582" s="682" t="s">
        <v>3376</v>
      </c>
      <c r="Z582" s="1041"/>
      <c r="AA582" s="1042">
        <v>0</v>
      </c>
      <c r="AB582" s="1041"/>
      <c r="AC582" s="1036">
        <v>0</v>
      </c>
      <c r="AD582" s="1036">
        <v>0</v>
      </c>
      <c r="AE582" s="1036">
        <v>0</v>
      </c>
      <c r="AF582" s="1036">
        <v>0</v>
      </c>
      <c r="AG582" s="1036">
        <v>0</v>
      </c>
      <c r="AH582" s="1036">
        <v>0</v>
      </c>
      <c r="AI582" s="1036">
        <v>0</v>
      </c>
      <c r="AJ582" s="1036">
        <v>0</v>
      </c>
      <c r="AK582" s="1036">
        <v>0</v>
      </c>
      <c r="AL582" s="1036">
        <v>0</v>
      </c>
      <c r="AM582" s="1036">
        <v>0</v>
      </c>
      <c r="AN582" s="1036">
        <v>0</v>
      </c>
      <c r="AO582" s="1041"/>
      <c r="AP582" s="1036">
        <v>0</v>
      </c>
      <c r="AQ582" s="1036">
        <v>0</v>
      </c>
      <c r="AR582" s="1036">
        <v>53.39</v>
      </c>
      <c r="AS582" s="1036">
        <v>0</v>
      </c>
      <c r="AT582" s="1036">
        <v>0</v>
      </c>
      <c r="AU582" s="1036">
        <v>0</v>
      </c>
      <c r="AV582" s="1036">
        <v>0</v>
      </c>
      <c r="AW582" s="1036">
        <v>0</v>
      </c>
      <c r="AX582" s="1036">
        <v>0</v>
      </c>
      <c r="AY582" s="1036">
        <v>0</v>
      </c>
      <c r="AZ582" s="1036">
        <v>0</v>
      </c>
      <c r="BA582" s="1036">
        <v>0</v>
      </c>
    </row>
    <row r="583" spans="1:53" s="863" customFormat="1" ht="0.75" customHeight="1" outlineLevel="2">
      <c r="A583" s="799"/>
      <c r="B583" s="1014"/>
      <c r="C583" s="892"/>
      <c r="D583" s="1032"/>
      <c r="E583" s="1032"/>
      <c r="F583" s="992"/>
      <c r="G583" s="992"/>
      <c r="H583" s="887"/>
      <c r="I583" s="680"/>
      <c r="J583" s="1029"/>
      <c r="K583" s="992"/>
      <c r="L583" s="992"/>
      <c r="M583" s="887"/>
      <c r="N583" s="680"/>
      <c r="O583" s="1049"/>
      <c r="P583" s="1050"/>
      <c r="Q583" s="992"/>
      <c r="R583" s="992"/>
      <c r="S583" s="887"/>
      <c r="T583" s="680"/>
      <c r="U583" s="1050"/>
      <c r="V583" s="992"/>
      <c r="W583" s="992"/>
      <c r="X583" s="887"/>
      <c r="Y583" s="679"/>
      <c r="AA583" s="1027"/>
      <c r="AC583" s="992"/>
      <c r="AD583" s="992"/>
      <c r="AE583" s="992"/>
      <c r="AF583" s="992"/>
      <c r="AG583" s="992"/>
      <c r="AH583" s="992"/>
      <c r="AI583" s="992"/>
      <c r="AJ583" s="992"/>
      <c r="AK583" s="992"/>
      <c r="AL583" s="992"/>
      <c r="AM583" s="992"/>
      <c r="AN583" s="992"/>
      <c r="AP583" s="992"/>
      <c r="AQ583" s="992"/>
      <c r="AR583" s="992"/>
      <c r="AS583" s="992"/>
      <c r="AT583" s="992"/>
      <c r="AU583" s="992"/>
      <c r="AV583" s="992"/>
      <c r="AW583" s="992"/>
      <c r="AX583" s="992"/>
      <c r="AY583" s="992"/>
      <c r="AZ583" s="992"/>
      <c r="BA583" s="992"/>
    </row>
    <row r="584" spans="1:53" s="863" customFormat="1" ht="13">
      <c r="A584" s="799"/>
      <c r="B584" s="1014" t="s">
        <v>1603</v>
      </c>
      <c r="C584" s="1043" t="s">
        <v>1604</v>
      </c>
      <c r="D584" s="1044"/>
      <c r="E584" s="1044"/>
      <c r="F584" s="1045">
        <v>779259.04999999993</v>
      </c>
      <c r="G584" s="1045">
        <v>264180.47999999998</v>
      </c>
      <c r="H584" s="1046">
        <v>515078.56999999995</v>
      </c>
      <c r="I584" s="683">
        <v>1.9497222883386387</v>
      </c>
      <c r="J584" s="1029"/>
      <c r="K584" s="1045">
        <v>7784980.2800000003</v>
      </c>
      <c r="L584" s="1045">
        <v>1940298.2899999998</v>
      </c>
      <c r="M584" s="1046">
        <v>5844681.9900000002</v>
      </c>
      <c r="N584" s="683">
        <v>3.0122595170663171</v>
      </c>
      <c r="O584" s="843"/>
      <c r="P584" s="1034"/>
      <c r="Q584" s="1045">
        <v>6463934.0600000005</v>
      </c>
      <c r="R584" s="1045">
        <v>749911.51</v>
      </c>
      <c r="S584" s="1046">
        <v>5714022.5500000007</v>
      </c>
      <c r="T584" s="683">
        <v>7.6195957440365207</v>
      </c>
      <c r="U584" s="1034"/>
      <c r="V584" s="1045">
        <v>9196424</v>
      </c>
      <c r="W584" s="1045">
        <v>2626172.36</v>
      </c>
      <c r="X584" s="1046">
        <v>6570251.6400000006</v>
      </c>
      <c r="Y584" s="684">
        <v>2.5018356525540466</v>
      </c>
      <c r="AA584" s="1048">
        <v>234830.45</v>
      </c>
      <c r="AC584" s="1045">
        <v>189957.06999999998</v>
      </c>
      <c r="AD584" s="1045">
        <v>212033.43</v>
      </c>
      <c r="AE584" s="1045">
        <v>241035.19</v>
      </c>
      <c r="AF584" s="1045">
        <v>266841.64</v>
      </c>
      <c r="AG584" s="1045">
        <v>280519.45000000007</v>
      </c>
      <c r="AH584" s="1045">
        <v>255705.46000000002</v>
      </c>
      <c r="AI584" s="1045">
        <v>230025.57</v>
      </c>
      <c r="AJ584" s="1045">
        <v>264180.47999999998</v>
      </c>
      <c r="AK584" s="1045">
        <v>245961.32</v>
      </c>
      <c r="AL584" s="1045">
        <v>163667.82999999999</v>
      </c>
      <c r="AM584" s="1045">
        <v>871996.18</v>
      </c>
      <c r="AN584" s="1045">
        <v>129818.39</v>
      </c>
      <c r="AP584" s="1045">
        <v>10352.559999999992</v>
      </c>
      <c r="AQ584" s="1045">
        <v>258064.44</v>
      </c>
      <c r="AR584" s="1045">
        <v>314267.68</v>
      </c>
      <c r="AS584" s="1045">
        <v>394775.28</v>
      </c>
      <c r="AT584" s="1045">
        <v>343586.26</v>
      </c>
      <c r="AU584" s="1045">
        <v>4946056.1800000006</v>
      </c>
      <c r="AV584" s="1045">
        <v>738618.83000000007</v>
      </c>
      <c r="AW584" s="1045">
        <v>779259.04999999993</v>
      </c>
      <c r="AX584" s="1045">
        <v>965259.87</v>
      </c>
      <c r="AY584" s="1045">
        <v>0</v>
      </c>
      <c r="AZ584" s="1045">
        <v>0</v>
      </c>
      <c r="BA584" s="1045">
        <v>0</v>
      </c>
    </row>
    <row r="585" spans="1:53" ht="13">
      <c r="B585" s="1014" t="s">
        <v>1605</v>
      </c>
      <c r="C585" s="1017" t="s">
        <v>1606</v>
      </c>
      <c r="D585" s="1018"/>
      <c r="E585" s="1018"/>
      <c r="F585" s="1015"/>
      <c r="G585" s="1015"/>
      <c r="H585" s="1015"/>
      <c r="I585" s="1015"/>
      <c r="J585" s="1019"/>
      <c r="K585" s="1020"/>
      <c r="L585" s="1020"/>
      <c r="M585" s="1020"/>
      <c r="N585" s="1016"/>
      <c r="O585" s="1015"/>
      <c r="P585" s="1019"/>
      <c r="Q585" s="1015"/>
      <c r="R585" s="1015"/>
      <c r="S585" s="1015"/>
      <c r="T585" s="1015"/>
      <c r="U585" s="1019"/>
      <c r="V585" s="1015"/>
      <c r="W585" s="1015"/>
      <c r="X585" s="1015"/>
      <c r="Y585" s="1015"/>
      <c r="Z585" s="1015"/>
      <c r="AA585" s="1021"/>
      <c r="AB585" s="1015"/>
      <c r="AC585" s="1020"/>
      <c r="AD585" s="1020"/>
      <c r="AE585" s="1020"/>
      <c r="AF585" s="1020"/>
      <c r="AG585" s="1020"/>
      <c r="AH585" s="1020"/>
      <c r="AI585" s="1020"/>
      <c r="AJ585" s="1020"/>
      <c r="AK585" s="1020"/>
      <c r="AL585" s="1020"/>
      <c r="AM585" s="1020"/>
      <c r="AN585" s="1020"/>
      <c r="AO585" s="1015"/>
      <c r="AP585" s="1020"/>
      <c r="AQ585" s="1020"/>
      <c r="AR585" s="1020"/>
      <c r="AS585" s="1020"/>
      <c r="AT585" s="1020"/>
      <c r="AU585" s="1020"/>
      <c r="AV585" s="1020"/>
      <c r="AW585" s="1020"/>
      <c r="AX585" s="1020"/>
      <c r="AY585" s="1020"/>
      <c r="AZ585" s="1020"/>
      <c r="BA585" s="1020"/>
    </row>
    <row r="586" spans="1:53" ht="13" outlineLevel="2">
      <c r="B586" s="1014"/>
      <c r="C586" s="899"/>
      <c r="D586" s="1032"/>
      <c r="E586" s="1032"/>
      <c r="F586" s="992"/>
      <c r="G586" s="992"/>
      <c r="H586" s="992"/>
      <c r="I586" s="1023"/>
      <c r="J586" s="1029"/>
      <c r="K586" s="992"/>
      <c r="L586" s="992"/>
      <c r="M586" s="992"/>
      <c r="N586" s="1023"/>
      <c r="O586" s="1031"/>
      <c r="P586" s="1025"/>
      <c r="Q586" s="992"/>
      <c r="R586" s="992"/>
      <c r="S586" s="992"/>
      <c r="T586" s="1023"/>
      <c r="U586" s="1025"/>
      <c r="V586" s="992"/>
      <c r="W586" s="992"/>
      <c r="X586" s="992"/>
      <c r="Y586" s="1026"/>
      <c r="Z586" s="799"/>
      <c r="AA586" s="1027"/>
      <c r="AB586" s="863"/>
      <c r="AC586" s="992"/>
      <c r="AD586" s="992"/>
      <c r="AE586" s="992"/>
      <c r="AF586" s="992"/>
      <c r="AG586" s="992"/>
      <c r="AH586" s="992"/>
      <c r="AI586" s="992"/>
      <c r="AJ586" s="992"/>
      <c r="AK586" s="992"/>
      <c r="AL586" s="992"/>
      <c r="AM586" s="992"/>
      <c r="AN586" s="992"/>
      <c r="AO586" s="863"/>
      <c r="AP586" s="992"/>
      <c r="AQ586" s="992"/>
      <c r="AR586" s="992"/>
      <c r="AS586" s="992"/>
      <c r="AT586" s="992"/>
      <c r="AU586" s="992"/>
      <c r="AV586" s="992"/>
      <c r="AW586" s="992"/>
      <c r="AX586" s="992"/>
      <c r="AY586" s="992"/>
      <c r="AZ586" s="992"/>
      <c r="BA586" s="992"/>
    </row>
    <row r="587" spans="1:53" outlineLevel="2">
      <c r="A587" s="799" t="s">
        <v>1607</v>
      </c>
      <c r="B587" s="800" t="s">
        <v>1608</v>
      </c>
      <c r="C587" s="801" t="s">
        <v>1609</v>
      </c>
      <c r="D587" s="802"/>
      <c r="E587" s="803"/>
      <c r="F587" s="686">
        <v>0</v>
      </c>
      <c r="G587" s="686">
        <v>0</v>
      </c>
      <c r="H587" s="818">
        <v>0</v>
      </c>
      <c r="I587" s="804">
        <v>0</v>
      </c>
      <c r="K587" s="686">
        <v>0</v>
      </c>
      <c r="L587" s="686">
        <v>173.74</v>
      </c>
      <c r="M587" s="818">
        <v>-173.74</v>
      </c>
      <c r="N587" s="804" t="s">
        <v>3376</v>
      </c>
      <c r="Q587" s="686">
        <v>0</v>
      </c>
      <c r="R587" s="686">
        <v>0</v>
      </c>
      <c r="S587" s="818">
        <v>0</v>
      </c>
      <c r="T587" s="804">
        <v>0</v>
      </c>
      <c r="V587" s="686">
        <v>0</v>
      </c>
      <c r="W587" s="686">
        <v>1602.056</v>
      </c>
      <c r="X587" s="818">
        <v>-1602.056</v>
      </c>
      <c r="Y587" s="804" t="s">
        <v>3376</v>
      </c>
      <c r="AA587" s="687">
        <v>0</v>
      </c>
      <c r="AB587" s="686"/>
      <c r="AC587" s="686">
        <v>0</v>
      </c>
      <c r="AD587" s="686">
        <v>173.74</v>
      </c>
      <c r="AE587" s="686">
        <v>0</v>
      </c>
      <c r="AF587" s="686">
        <v>0</v>
      </c>
      <c r="AG587" s="686">
        <v>0</v>
      </c>
      <c r="AH587" s="686">
        <v>0</v>
      </c>
      <c r="AI587" s="686">
        <v>0</v>
      </c>
      <c r="AJ587" s="686">
        <v>0</v>
      </c>
      <c r="AK587" s="686">
        <v>0</v>
      </c>
      <c r="AL587" s="686">
        <v>0</v>
      </c>
      <c r="AM587" s="686">
        <v>0</v>
      </c>
      <c r="AN587" s="686">
        <v>0</v>
      </c>
      <c r="AO587" s="686"/>
      <c r="AP587" s="686">
        <v>0</v>
      </c>
      <c r="AQ587" s="686">
        <v>0</v>
      </c>
      <c r="AR587" s="686">
        <v>0</v>
      </c>
      <c r="AS587" s="686">
        <v>0</v>
      </c>
      <c r="AT587" s="686">
        <v>0</v>
      </c>
      <c r="AU587" s="686">
        <v>0</v>
      </c>
      <c r="AV587" s="686">
        <v>0</v>
      </c>
      <c r="AW587" s="686">
        <v>0</v>
      </c>
      <c r="AX587" s="686">
        <v>0</v>
      </c>
      <c r="AY587" s="686">
        <v>0</v>
      </c>
      <c r="AZ587" s="686">
        <v>0</v>
      </c>
      <c r="BA587" s="686">
        <v>0</v>
      </c>
    </row>
    <row r="588" spans="1:53" s="863" customFormat="1" ht="13">
      <c r="A588" s="799" t="s">
        <v>1610</v>
      </c>
      <c r="B588" s="1014" t="s">
        <v>1611</v>
      </c>
      <c r="C588" s="892" t="s">
        <v>1612</v>
      </c>
      <c r="D588" s="1032"/>
      <c r="E588" s="1032"/>
      <c r="F588" s="992">
        <v>0</v>
      </c>
      <c r="G588" s="992">
        <v>0</v>
      </c>
      <c r="H588" s="887">
        <v>0</v>
      </c>
      <c r="I588" s="680">
        <v>0</v>
      </c>
      <c r="J588" s="1029"/>
      <c r="K588" s="992">
        <v>0</v>
      </c>
      <c r="L588" s="992">
        <v>173.74</v>
      </c>
      <c r="M588" s="887">
        <v>-173.74</v>
      </c>
      <c r="N588" s="680" t="s">
        <v>3376</v>
      </c>
      <c r="O588" s="1049"/>
      <c r="P588" s="1050"/>
      <c r="Q588" s="992">
        <v>0</v>
      </c>
      <c r="R588" s="992">
        <v>0</v>
      </c>
      <c r="S588" s="887">
        <v>0</v>
      </c>
      <c r="T588" s="680">
        <v>0</v>
      </c>
      <c r="U588" s="1050"/>
      <c r="V588" s="992">
        <v>0</v>
      </c>
      <c r="W588" s="992">
        <v>1602.056</v>
      </c>
      <c r="X588" s="887">
        <v>-1602.056</v>
      </c>
      <c r="Y588" s="679" t="s">
        <v>3376</v>
      </c>
      <c r="AA588" s="1027">
        <v>0</v>
      </c>
      <c r="AC588" s="992">
        <v>0</v>
      </c>
      <c r="AD588" s="992">
        <v>173.74</v>
      </c>
      <c r="AE588" s="992">
        <v>0</v>
      </c>
      <c r="AF588" s="992">
        <v>0</v>
      </c>
      <c r="AG588" s="992">
        <v>0</v>
      </c>
      <c r="AH588" s="992">
        <v>0</v>
      </c>
      <c r="AI588" s="992">
        <v>0</v>
      </c>
      <c r="AJ588" s="992">
        <v>0</v>
      </c>
      <c r="AK588" s="992">
        <v>0</v>
      </c>
      <c r="AL588" s="992">
        <v>0</v>
      </c>
      <c r="AM588" s="992">
        <v>0</v>
      </c>
      <c r="AN588" s="992">
        <v>0</v>
      </c>
      <c r="AP588" s="992">
        <v>0</v>
      </c>
      <c r="AQ588" s="992">
        <v>0</v>
      </c>
      <c r="AR588" s="992">
        <v>0</v>
      </c>
      <c r="AS588" s="992">
        <v>0</v>
      </c>
      <c r="AT588" s="992">
        <v>0</v>
      </c>
      <c r="AU588" s="992">
        <v>0</v>
      </c>
      <c r="AV588" s="992">
        <v>0</v>
      </c>
      <c r="AW588" s="992">
        <v>0</v>
      </c>
      <c r="AX588" s="992">
        <v>0</v>
      </c>
      <c r="AY588" s="992">
        <v>0</v>
      </c>
      <c r="AZ588" s="992">
        <v>0</v>
      </c>
      <c r="BA588" s="992">
        <v>0</v>
      </c>
    </row>
    <row r="589" spans="1:53" s="863" customFormat="1" ht="0.75" customHeight="1" outlineLevel="2">
      <c r="A589" s="799"/>
      <c r="B589" s="1014"/>
      <c r="C589" s="892"/>
      <c r="D589" s="1032"/>
      <c r="E589" s="1032"/>
      <c r="F589" s="992"/>
      <c r="G589" s="992"/>
      <c r="H589" s="887"/>
      <c r="I589" s="680"/>
      <c r="J589" s="1029"/>
      <c r="K589" s="992"/>
      <c r="L589" s="992"/>
      <c r="M589" s="887"/>
      <c r="N589" s="680"/>
      <c r="O589" s="1049"/>
      <c r="P589" s="1050"/>
      <c r="Q589" s="992"/>
      <c r="R589" s="992"/>
      <c r="S589" s="887"/>
      <c r="T589" s="680"/>
      <c r="U589" s="1050"/>
      <c r="V589" s="992"/>
      <c r="W589" s="992"/>
      <c r="X589" s="887"/>
      <c r="Y589" s="679"/>
      <c r="AA589" s="1027"/>
      <c r="AC589" s="992"/>
      <c r="AD589" s="992"/>
      <c r="AE589" s="992"/>
      <c r="AF589" s="992"/>
      <c r="AG589" s="992"/>
      <c r="AH589" s="992"/>
      <c r="AI589" s="992"/>
      <c r="AJ589" s="992"/>
      <c r="AK589" s="992"/>
      <c r="AL589" s="992"/>
      <c r="AM589" s="992"/>
      <c r="AN589" s="992"/>
      <c r="AP589" s="992"/>
      <c r="AQ589" s="992"/>
      <c r="AR589" s="992"/>
      <c r="AS589" s="992"/>
      <c r="AT589" s="992"/>
      <c r="AU589" s="992"/>
      <c r="AV589" s="992"/>
      <c r="AW589" s="992"/>
      <c r="AX589" s="992"/>
      <c r="AY589" s="992"/>
      <c r="AZ589" s="992"/>
      <c r="BA589" s="992"/>
    </row>
    <row r="590" spans="1:53" s="863" customFormat="1" ht="13">
      <c r="A590" s="799" t="s">
        <v>1613</v>
      </c>
      <c r="B590" s="1014" t="s">
        <v>1614</v>
      </c>
      <c r="C590" s="892" t="s">
        <v>1615</v>
      </c>
      <c r="D590" s="1032"/>
      <c r="E590" s="1032"/>
      <c r="F590" s="992">
        <v>0</v>
      </c>
      <c r="G590" s="992">
        <v>0</v>
      </c>
      <c r="H590" s="887">
        <v>0</v>
      </c>
      <c r="I590" s="680">
        <v>0</v>
      </c>
      <c r="J590" s="1029"/>
      <c r="K590" s="992">
        <v>0</v>
      </c>
      <c r="L590" s="992">
        <v>0</v>
      </c>
      <c r="M590" s="887">
        <v>0</v>
      </c>
      <c r="N590" s="680">
        <v>0</v>
      </c>
      <c r="O590" s="1049"/>
      <c r="P590" s="1050"/>
      <c r="Q590" s="992">
        <v>0</v>
      </c>
      <c r="R590" s="992">
        <v>0</v>
      </c>
      <c r="S590" s="887">
        <v>0</v>
      </c>
      <c r="T590" s="680">
        <v>0</v>
      </c>
      <c r="U590" s="1050"/>
      <c r="V590" s="992">
        <v>0</v>
      </c>
      <c r="W590" s="992">
        <v>0</v>
      </c>
      <c r="X590" s="887">
        <v>0</v>
      </c>
      <c r="Y590" s="679">
        <v>0</v>
      </c>
      <c r="AA590" s="1027">
        <v>0</v>
      </c>
      <c r="AC590" s="992">
        <v>0</v>
      </c>
      <c r="AD590" s="992">
        <v>0</v>
      </c>
      <c r="AE590" s="992">
        <v>0</v>
      </c>
      <c r="AF590" s="992">
        <v>0</v>
      </c>
      <c r="AG590" s="992">
        <v>0</v>
      </c>
      <c r="AH590" s="992">
        <v>0</v>
      </c>
      <c r="AI590" s="992">
        <v>0</v>
      </c>
      <c r="AJ590" s="992">
        <v>0</v>
      </c>
      <c r="AK590" s="992">
        <v>0</v>
      </c>
      <c r="AL590" s="992">
        <v>0</v>
      </c>
      <c r="AM590" s="992">
        <v>0</v>
      </c>
      <c r="AN590" s="992">
        <v>0</v>
      </c>
      <c r="AP590" s="992">
        <v>0</v>
      </c>
      <c r="AQ590" s="992">
        <v>0</v>
      </c>
      <c r="AR590" s="992">
        <v>0</v>
      </c>
      <c r="AS590" s="992">
        <v>0</v>
      </c>
      <c r="AT590" s="992">
        <v>0</v>
      </c>
      <c r="AU590" s="992">
        <v>0</v>
      </c>
      <c r="AV590" s="992">
        <v>0</v>
      </c>
      <c r="AW590" s="992">
        <v>0</v>
      </c>
      <c r="AX590" s="992">
        <v>0</v>
      </c>
      <c r="AY590" s="992">
        <v>0</v>
      </c>
      <c r="AZ590" s="992">
        <v>0</v>
      </c>
      <c r="BA590" s="992">
        <v>0</v>
      </c>
    </row>
    <row r="591" spans="1:53" ht="0.75" customHeight="1" outlineLevel="2">
      <c r="B591" s="1014"/>
      <c r="C591" s="892"/>
      <c r="D591" s="1032"/>
      <c r="E591" s="1032"/>
      <c r="F591" s="992"/>
      <c r="G591" s="992"/>
      <c r="H591" s="887"/>
      <c r="I591" s="680"/>
      <c r="J591" s="1029"/>
      <c r="K591" s="992"/>
      <c r="L591" s="992"/>
      <c r="M591" s="887"/>
      <c r="N591" s="680"/>
      <c r="O591" s="1049"/>
      <c r="P591" s="1050"/>
      <c r="Q591" s="992"/>
      <c r="R591" s="992"/>
      <c r="S591" s="887"/>
      <c r="T591" s="680"/>
      <c r="U591" s="1050"/>
      <c r="V591" s="992"/>
      <c r="W591" s="992"/>
      <c r="X591" s="887"/>
      <c r="Y591" s="679"/>
      <c r="Z591" s="799"/>
      <c r="AA591" s="1027"/>
      <c r="AB591" s="863"/>
      <c r="AC591" s="992"/>
      <c r="AD591" s="992"/>
      <c r="AE591" s="992"/>
      <c r="AF591" s="992"/>
      <c r="AG591" s="992"/>
      <c r="AH591" s="992"/>
      <c r="AI591" s="992"/>
      <c r="AJ591" s="992"/>
      <c r="AK591" s="992"/>
      <c r="AL591" s="992"/>
      <c r="AM591" s="992"/>
      <c r="AN591" s="992"/>
      <c r="AO591" s="863"/>
      <c r="AP591" s="992"/>
      <c r="AQ591" s="992"/>
      <c r="AR591" s="992"/>
      <c r="AS591" s="992"/>
      <c r="AT591" s="992"/>
      <c r="AU591" s="992"/>
      <c r="AV591" s="992"/>
      <c r="AW591" s="992"/>
      <c r="AX591" s="992"/>
      <c r="AY591" s="992"/>
      <c r="AZ591" s="992"/>
      <c r="BA591" s="992"/>
    </row>
    <row r="592" spans="1:53" outlineLevel="2">
      <c r="A592" s="799" t="s">
        <v>1616</v>
      </c>
      <c r="B592" s="800" t="s">
        <v>1617</v>
      </c>
      <c r="C592" s="801" t="s">
        <v>1618</v>
      </c>
      <c r="D592" s="802"/>
      <c r="E592" s="803"/>
      <c r="F592" s="686">
        <v>148246.15</v>
      </c>
      <c r="G592" s="686">
        <v>143064.79</v>
      </c>
      <c r="H592" s="818">
        <v>5181.359999999986</v>
      </c>
      <c r="I592" s="804">
        <v>3.6216877681783097E-2</v>
      </c>
      <c r="K592" s="686">
        <v>1146019.8799999999</v>
      </c>
      <c r="L592" s="686">
        <v>1076317.3500000001</v>
      </c>
      <c r="M592" s="818">
        <v>69702.529999999795</v>
      </c>
      <c r="N592" s="804">
        <v>6.4760202927138341E-2</v>
      </c>
      <c r="Q592" s="686">
        <v>438063.05</v>
      </c>
      <c r="R592" s="686">
        <v>421436.07</v>
      </c>
      <c r="S592" s="818">
        <v>16626.979999999981</v>
      </c>
      <c r="T592" s="804">
        <v>3.9453148848887044E-2</v>
      </c>
      <c r="V592" s="686">
        <v>1719047.95</v>
      </c>
      <c r="W592" s="686">
        <v>1381113.9500000002</v>
      </c>
      <c r="X592" s="818">
        <v>337933.99999999977</v>
      </c>
      <c r="Y592" s="804">
        <v>0.24468220019065026</v>
      </c>
      <c r="AA592" s="687">
        <v>72269.53</v>
      </c>
      <c r="AB592" s="686"/>
      <c r="AC592" s="686">
        <v>96376.7</v>
      </c>
      <c r="AD592" s="686">
        <v>134869.17000000001</v>
      </c>
      <c r="AE592" s="686">
        <v>144244.57</v>
      </c>
      <c r="AF592" s="686">
        <v>141890.94</v>
      </c>
      <c r="AG592" s="686">
        <v>137499.9</v>
      </c>
      <c r="AH592" s="686">
        <v>137106.67000000001</v>
      </c>
      <c r="AI592" s="686">
        <v>141264.61000000002</v>
      </c>
      <c r="AJ592" s="686">
        <v>143064.79</v>
      </c>
      <c r="AK592" s="686">
        <v>137298.56</v>
      </c>
      <c r="AL592" s="686">
        <v>142488.14000000001</v>
      </c>
      <c r="AM592" s="686">
        <v>152337.21</v>
      </c>
      <c r="AN592" s="686">
        <v>140904.16</v>
      </c>
      <c r="AO592" s="686"/>
      <c r="AP592" s="686">
        <v>134961.31</v>
      </c>
      <c r="AQ592" s="686">
        <v>145159.9</v>
      </c>
      <c r="AR592" s="686">
        <v>138488.92000000001</v>
      </c>
      <c r="AS592" s="686">
        <v>143401.66</v>
      </c>
      <c r="AT592" s="686">
        <v>145945.04</v>
      </c>
      <c r="AU592" s="686">
        <v>144967.42000000001</v>
      </c>
      <c r="AV592" s="686">
        <v>144849.48000000001</v>
      </c>
      <c r="AW592" s="686">
        <v>148246.15</v>
      </c>
      <c r="AX592" s="686">
        <v>150</v>
      </c>
      <c r="AY592" s="686">
        <v>0</v>
      </c>
      <c r="AZ592" s="686">
        <v>0</v>
      </c>
      <c r="BA592" s="686">
        <v>0</v>
      </c>
    </row>
    <row r="593" spans="1:53" s="863" customFormat="1" ht="13">
      <c r="A593" s="799" t="s">
        <v>1619</v>
      </c>
      <c r="B593" s="1014" t="s">
        <v>1620</v>
      </c>
      <c r="C593" s="892" t="s">
        <v>1621</v>
      </c>
      <c r="D593" s="1032"/>
      <c r="E593" s="1032"/>
      <c r="F593" s="992">
        <v>148246.15</v>
      </c>
      <c r="G593" s="992">
        <v>143064.79</v>
      </c>
      <c r="H593" s="887">
        <v>5181.359999999986</v>
      </c>
      <c r="I593" s="680">
        <v>3.6216877681783097E-2</v>
      </c>
      <c r="J593" s="1029"/>
      <c r="K593" s="992">
        <v>1146019.8799999999</v>
      </c>
      <c r="L593" s="992">
        <v>1076317.3500000001</v>
      </c>
      <c r="M593" s="887">
        <v>69702.529999999795</v>
      </c>
      <c r="N593" s="680">
        <v>6.4760202927138341E-2</v>
      </c>
      <c r="O593" s="1049"/>
      <c r="P593" s="1050"/>
      <c r="Q593" s="992">
        <v>438063.05</v>
      </c>
      <c r="R593" s="992">
        <v>421436.07</v>
      </c>
      <c r="S593" s="887">
        <v>16626.979999999981</v>
      </c>
      <c r="T593" s="680">
        <v>3.9453148848887044E-2</v>
      </c>
      <c r="U593" s="1050"/>
      <c r="V593" s="992">
        <v>1719047.95</v>
      </c>
      <c r="W593" s="992">
        <v>1381113.9500000002</v>
      </c>
      <c r="X593" s="887">
        <v>337933.99999999977</v>
      </c>
      <c r="Y593" s="679">
        <v>0.24468220019065026</v>
      </c>
      <c r="AA593" s="1027">
        <v>72269.53</v>
      </c>
      <c r="AC593" s="992">
        <v>96376.7</v>
      </c>
      <c r="AD593" s="992">
        <v>134869.17000000001</v>
      </c>
      <c r="AE593" s="992">
        <v>144244.57</v>
      </c>
      <c r="AF593" s="992">
        <v>141890.94</v>
      </c>
      <c r="AG593" s="992">
        <v>137499.9</v>
      </c>
      <c r="AH593" s="992">
        <v>137106.67000000001</v>
      </c>
      <c r="AI593" s="992">
        <v>141264.61000000002</v>
      </c>
      <c r="AJ593" s="992">
        <v>143064.79</v>
      </c>
      <c r="AK593" s="992">
        <v>137298.56</v>
      </c>
      <c r="AL593" s="992">
        <v>142488.14000000001</v>
      </c>
      <c r="AM593" s="992">
        <v>152337.21</v>
      </c>
      <c r="AN593" s="992">
        <v>140904.16</v>
      </c>
      <c r="AP593" s="992">
        <v>134961.31</v>
      </c>
      <c r="AQ593" s="992">
        <v>145159.9</v>
      </c>
      <c r="AR593" s="992">
        <v>138488.92000000001</v>
      </c>
      <c r="AS593" s="992">
        <v>143401.66</v>
      </c>
      <c r="AT593" s="992">
        <v>145945.04</v>
      </c>
      <c r="AU593" s="992">
        <v>144967.42000000001</v>
      </c>
      <c r="AV593" s="992">
        <v>144849.48000000001</v>
      </c>
      <c r="AW593" s="992">
        <v>148246.15</v>
      </c>
      <c r="AX593" s="992">
        <v>150</v>
      </c>
      <c r="AY593" s="992">
        <v>0</v>
      </c>
      <c r="AZ593" s="992">
        <v>0</v>
      </c>
      <c r="BA593" s="992">
        <v>0</v>
      </c>
    </row>
    <row r="594" spans="1:53" s="863" customFormat="1" ht="0.75" customHeight="1" outlineLevel="2">
      <c r="A594" s="799"/>
      <c r="B594" s="1014"/>
      <c r="C594" s="892"/>
      <c r="D594" s="1032"/>
      <c r="E594" s="1032"/>
      <c r="F594" s="992"/>
      <c r="G594" s="992"/>
      <c r="H594" s="887"/>
      <c r="I594" s="680"/>
      <c r="J594" s="1029"/>
      <c r="K594" s="992"/>
      <c r="L594" s="992"/>
      <c r="M594" s="887"/>
      <c r="N594" s="680"/>
      <c r="O594" s="1049"/>
      <c r="P594" s="1050"/>
      <c r="Q594" s="992"/>
      <c r="R594" s="992"/>
      <c r="S594" s="887"/>
      <c r="T594" s="680"/>
      <c r="U594" s="1050"/>
      <c r="V594" s="992"/>
      <c r="W594" s="992"/>
      <c r="X594" s="887"/>
      <c r="Y594" s="679"/>
      <c r="AA594" s="1027"/>
      <c r="AC594" s="992"/>
      <c r="AD594" s="992"/>
      <c r="AE594" s="992"/>
      <c r="AF594" s="992"/>
      <c r="AG594" s="992"/>
      <c r="AH594" s="992"/>
      <c r="AI594" s="992"/>
      <c r="AJ594" s="992"/>
      <c r="AK594" s="992"/>
      <c r="AL594" s="992"/>
      <c r="AM594" s="992"/>
      <c r="AN594" s="992"/>
      <c r="AP594" s="992"/>
      <c r="AQ594" s="992"/>
      <c r="AR594" s="992"/>
      <c r="AS594" s="992"/>
      <c r="AT594" s="992"/>
      <c r="AU594" s="992"/>
      <c r="AV594" s="992"/>
      <c r="AW594" s="992"/>
      <c r="AX594" s="992"/>
      <c r="AY594" s="992"/>
      <c r="AZ594" s="992"/>
      <c r="BA594" s="992"/>
    </row>
    <row r="595" spans="1:53" s="863" customFormat="1" ht="13">
      <c r="A595" s="799" t="s">
        <v>1622</v>
      </c>
      <c r="B595" s="1014" t="s">
        <v>1623</v>
      </c>
      <c r="C595" s="892" t="s">
        <v>1624</v>
      </c>
      <c r="D595" s="1032"/>
      <c r="E595" s="1032"/>
      <c r="F595" s="992">
        <v>0</v>
      </c>
      <c r="G595" s="992">
        <v>0</v>
      </c>
      <c r="H595" s="887">
        <v>0</v>
      </c>
      <c r="I595" s="680">
        <v>0</v>
      </c>
      <c r="J595" s="1029"/>
      <c r="K595" s="992">
        <v>0</v>
      </c>
      <c r="L595" s="992">
        <v>0</v>
      </c>
      <c r="M595" s="887">
        <v>0</v>
      </c>
      <c r="N595" s="680">
        <v>0</v>
      </c>
      <c r="O595" s="959"/>
      <c r="P595" s="1051"/>
      <c r="Q595" s="992">
        <v>0</v>
      </c>
      <c r="R595" s="992">
        <v>0</v>
      </c>
      <c r="S595" s="887">
        <v>0</v>
      </c>
      <c r="T595" s="680">
        <v>0</v>
      </c>
      <c r="U595" s="1051"/>
      <c r="V595" s="992">
        <v>0</v>
      </c>
      <c r="W595" s="992">
        <v>0</v>
      </c>
      <c r="X595" s="887">
        <v>0</v>
      </c>
      <c r="Y595" s="679">
        <v>0</v>
      </c>
      <c r="AA595" s="1027">
        <v>0</v>
      </c>
      <c r="AC595" s="992">
        <v>0</v>
      </c>
      <c r="AD595" s="992">
        <v>0</v>
      </c>
      <c r="AE595" s="992">
        <v>0</v>
      </c>
      <c r="AF595" s="992">
        <v>0</v>
      </c>
      <c r="AG595" s="992">
        <v>0</v>
      </c>
      <c r="AH595" s="992">
        <v>0</v>
      </c>
      <c r="AI595" s="992">
        <v>0</v>
      </c>
      <c r="AJ595" s="992">
        <v>0</v>
      </c>
      <c r="AK595" s="992">
        <v>0</v>
      </c>
      <c r="AL595" s="992">
        <v>0</v>
      </c>
      <c r="AM595" s="992">
        <v>0</v>
      </c>
      <c r="AN595" s="992">
        <v>0</v>
      </c>
      <c r="AP595" s="992">
        <v>0</v>
      </c>
      <c r="AQ595" s="992">
        <v>0</v>
      </c>
      <c r="AR595" s="992">
        <v>0</v>
      </c>
      <c r="AS595" s="992">
        <v>0</v>
      </c>
      <c r="AT595" s="992">
        <v>0</v>
      </c>
      <c r="AU595" s="992">
        <v>0</v>
      </c>
      <c r="AV595" s="992">
        <v>0</v>
      </c>
      <c r="AW595" s="992">
        <v>0</v>
      </c>
      <c r="AX595" s="992">
        <v>0</v>
      </c>
      <c r="AY595" s="992">
        <v>0</v>
      </c>
      <c r="AZ595" s="992">
        <v>0</v>
      </c>
      <c r="BA595" s="992">
        <v>0</v>
      </c>
    </row>
    <row r="596" spans="1:53" ht="0.75" customHeight="1" outlineLevel="2">
      <c r="B596" s="1014"/>
      <c r="C596" s="892"/>
      <c r="D596" s="1032"/>
      <c r="E596" s="1032"/>
      <c r="F596" s="992"/>
      <c r="G596" s="992"/>
      <c r="H596" s="887"/>
      <c r="I596" s="680"/>
      <c r="J596" s="1029"/>
      <c r="K596" s="992"/>
      <c r="L596" s="992"/>
      <c r="M596" s="887"/>
      <c r="N596" s="680"/>
      <c r="O596" s="959"/>
      <c r="P596" s="1051"/>
      <c r="Q596" s="992"/>
      <c r="R596" s="992"/>
      <c r="S596" s="887"/>
      <c r="T596" s="680"/>
      <c r="U596" s="1051"/>
      <c r="V596" s="992"/>
      <c r="W596" s="992"/>
      <c r="X596" s="887"/>
      <c r="Y596" s="679"/>
      <c r="Z596" s="799"/>
      <c r="AA596" s="1027"/>
      <c r="AB596" s="863"/>
      <c r="AC596" s="992"/>
      <c r="AD596" s="992"/>
      <c r="AE596" s="992"/>
      <c r="AF596" s="992"/>
      <c r="AG596" s="992"/>
      <c r="AH596" s="992"/>
      <c r="AI596" s="992"/>
      <c r="AJ596" s="992"/>
      <c r="AK596" s="992"/>
      <c r="AL596" s="992"/>
      <c r="AM596" s="992"/>
      <c r="AN596" s="992"/>
      <c r="AO596" s="863"/>
      <c r="AP596" s="992"/>
      <c r="AQ596" s="992"/>
      <c r="AR596" s="992"/>
      <c r="AS596" s="992"/>
      <c r="AT596" s="992"/>
      <c r="AU596" s="992"/>
      <c r="AV596" s="992"/>
      <c r="AW596" s="992"/>
      <c r="AX596" s="992"/>
      <c r="AY596" s="992"/>
      <c r="AZ596" s="992"/>
      <c r="BA596" s="992"/>
    </row>
    <row r="597" spans="1:53" outlineLevel="2">
      <c r="A597" s="799" t="s">
        <v>1625</v>
      </c>
      <c r="B597" s="800" t="s">
        <v>1626</v>
      </c>
      <c r="C597" s="801" t="s">
        <v>1627</v>
      </c>
      <c r="D597" s="802"/>
      <c r="E597" s="803"/>
      <c r="F597" s="686">
        <v>0</v>
      </c>
      <c r="G597" s="686">
        <v>1479.94</v>
      </c>
      <c r="H597" s="818">
        <v>-1479.94</v>
      </c>
      <c r="I597" s="804" t="s">
        <v>3376</v>
      </c>
      <c r="K597" s="686">
        <v>3784.78</v>
      </c>
      <c r="L597" s="686">
        <v>1793.54</v>
      </c>
      <c r="M597" s="818">
        <v>1991.2400000000002</v>
      </c>
      <c r="N597" s="804">
        <v>1.110228932725225</v>
      </c>
      <c r="Q597" s="686">
        <v>3761.19</v>
      </c>
      <c r="R597" s="686">
        <v>1480.83</v>
      </c>
      <c r="S597" s="818">
        <v>2280.36</v>
      </c>
      <c r="T597" s="804">
        <v>1.5399201798991109</v>
      </c>
      <c r="V597" s="686">
        <v>7212.33</v>
      </c>
      <c r="W597" s="686">
        <v>1793.58</v>
      </c>
      <c r="X597" s="818">
        <v>5418.75</v>
      </c>
      <c r="Y597" s="804">
        <v>3.0211922523667751</v>
      </c>
      <c r="AA597" s="687">
        <v>0</v>
      </c>
      <c r="AB597" s="686"/>
      <c r="AC597" s="686">
        <v>0.61</v>
      </c>
      <c r="AD597" s="686">
        <v>12.83</v>
      </c>
      <c r="AE597" s="686">
        <v>286.89</v>
      </c>
      <c r="AF597" s="686">
        <v>0</v>
      </c>
      <c r="AG597" s="686">
        <v>12.38</v>
      </c>
      <c r="AH597" s="686">
        <v>0.89</v>
      </c>
      <c r="AI597" s="686">
        <v>0</v>
      </c>
      <c r="AJ597" s="686">
        <v>1479.94</v>
      </c>
      <c r="AK597" s="686">
        <v>268.63</v>
      </c>
      <c r="AL597" s="686">
        <v>1.86</v>
      </c>
      <c r="AM597" s="686">
        <v>1636.22</v>
      </c>
      <c r="AN597" s="686">
        <v>1520.84</v>
      </c>
      <c r="AO597" s="686"/>
      <c r="AP597" s="686">
        <v>1.48</v>
      </c>
      <c r="AQ597" s="686">
        <v>0</v>
      </c>
      <c r="AR597" s="686">
        <v>0</v>
      </c>
      <c r="AS597" s="686">
        <v>0</v>
      </c>
      <c r="AT597" s="686">
        <v>22.11</v>
      </c>
      <c r="AU597" s="686">
        <v>3549.89</v>
      </c>
      <c r="AV597" s="686">
        <v>211.3</v>
      </c>
      <c r="AW597" s="686">
        <v>0</v>
      </c>
      <c r="AX597" s="686">
        <v>0</v>
      </c>
      <c r="AY597" s="686">
        <v>0</v>
      </c>
      <c r="AZ597" s="686">
        <v>0</v>
      </c>
      <c r="BA597" s="686">
        <v>0</v>
      </c>
    </row>
    <row r="598" spans="1:53" outlineLevel="2">
      <c r="A598" s="799" t="s">
        <v>3459</v>
      </c>
      <c r="B598" s="800" t="s">
        <v>3460</v>
      </c>
      <c r="C598" s="801" t="s">
        <v>3461</v>
      </c>
      <c r="D598" s="802"/>
      <c r="E598" s="803"/>
      <c r="F598" s="686">
        <v>0</v>
      </c>
      <c r="G598" s="686">
        <v>0</v>
      </c>
      <c r="H598" s="818">
        <v>0</v>
      </c>
      <c r="I598" s="804">
        <v>0</v>
      </c>
      <c r="K598" s="686">
        <v>0</v>
      </c>
      <c r="L598" s="686">
        <v>0</v>
      </c>
      <c r="M598" s="818">
        <v>0</v>
      </c>
      <c r="N598" s="804">
        <v>0</v>
      </c>
      <c r="Q598" s="686">
        <v>0</v>
      </c>
      <c r="R598" s="686">
        <v>0</v>
      </c>
      <c r="S598" s="818">
        <v>0</v>
      </c>
      <c r="T598" s="804">
        <v>0</v>
      </c>
      <c r="V598" s="686">
        <v>-11745</v>
      </c>
      <c r="W598" s="686">
        <v>0</v>
      </c>
      <c r="X598" s="818">
        <v>-11745</v>
      </c>
      <c r="Y598" s="804" t="s">
        <v>3376</v>
      </c>
      <c r="AA598" s="687">
        <v>0</v>
      </c>
      <c r="AB598" s="686"/>
      <c r="AC598" s="686">
        <v>0</v>
      </c>
      <c r="AD598" s="686">
        <v>0</v>
      </c>
      <c r="AE598" s="686">
        <v>0</v>
      </c>
      <c r="AF598" s="686">
        <v>0</v>
      </c>
      <c r="AG598" s="686">
        <v>0</v>
      </c>
      <c r="AH598" s="686">
        <v>0</v>
      </c>
      <c r="AI598" s="686">
        <v>0</v>
      </c>
      <c r="AJ598" s="686">
        <v>0</v>
      </c>
      <c r="AK598" s="686">
        <v>0</v>
      </c>
      <c r="AL598" s="686">
        <v>0</v>
      </c>
      <c r="AM598" s="686">
        <v>0</v>
      </c>
      <c r="AN598" s="686">
        <v>-11745</v>
      </c>
      <c r="AO598" s="686"/>
      <c r="AP598" s="686">
        <v>0</v>
      </c>
      <c r="AQ598" s="686">
        <v>0</v>
      </c>
      <c r="AR598" s="686">
        <v>0</v>
      </c>
      <c r="AS598" s="686">
        <v>0</v>
      </c>
      <c r="AT598" s="686">
        <v>0</v>
      </c>
      <c r="AU598" s="686">
        <v>0</v>
      </c>
      <c r="AV598" s="686">
        <v>0</v>
      </c>
      <c r="AW598" s="686">
        <v>0</v>
      </c>
      <c r="AX598" s="686">
        <v>0</v>
      </c>
      <c r="AY598" s="686">
        <v>0</v>
      </c>
      <c r="AZ598" s="686">
        <v>0</v>
      </c>
      <c r="BA598" s="686">
        <v>0</v>
      </c>
    </row>
    <row r="599" spans="1:53" s="863" customFormat="1" ht="13">
      <c r="A599" s="799" t="s">
        <v>1628</v>
      </c>
      <c r="B599" s="1014" t="s">
        <v>1629</v>
      </c>
      <c r="C599" s="892" t="s">
        <v>1630</v>
      </c>
      <c r="D599" s="1032"/>
      <c r="E599" s="1032"/>
      <c r="F599" s="992">
        <v>0</v>
      </c>
      <c r="G599" s="992">
        <v>1479.94</v>
      </c>
      <c r="H599" s="887">
        <v>-1479.94</v>
      </c>
      <c r="I599" s="680" t="s">
        <v>3376</v>
      </c>
      <c r="J599" s="1029"/>
      <c r="K599" s="992">
        <v>3784.78</v>
      </c>
      <c r="L599" s="992">
        <v>1793.54</v>
      </c>
      <c r="M599" s="887">
        <v>1991.2400000000002</v>
      </c>
      <c r="N599" s="680">
        <v>1.110228932725225</v>
      </c>
      <c r="O599" s="806"/>
      <c r="P599" s="1030"/>
      <c r="Q599" s="992">
        <v>3761.19</v>
      </c>
      <c r="R599" s="992">
        <v>1480.83</v>
      </c>
      <c r="S599" s="887">
        <v>2280.36</v>
      </c>
      <c r="T599" s="680">
        <v>1.5399201798991109</v>
      </c>
      <c r="U599" s="1030"/>
      <c r="V599" s="992">
        <v>-4532.67</v>
      </c>
      <c r="W599" s="992">
        <v>1793.58</v>
      </c>
      <c r="X599" s="887">
        <v>-6326.25</v>
      </c>
      <c r="Y599" s="679">
        <v>-3.5271635499949823</v>
      </c>
      <c r="AA599" s="1027">
        <v>0</v>
      </c>
      <c r="AC599" s="992">
        <v>0.61</v>
      </c>
      <c r="AD599" s="992">
        <v>12.83</v>
      </c>
      <c r="AE599" s="992">
        <v>286.89</v>
      </c>
      <c r="AF599" s="992">
        <v>0</v>
      </c>
      <c r="AG599" s="992">
        <v>12.38</v>
      </c>
      <c r="AH599" s="992">
        <v>0.89</v>
      </c>
      <c r="AI599" s="992">
        <v>0</v>
      </c>
      <c r="AJ599" s="992">
        <v>1479.94</v>
      </c>
      <c r="AK599" s="992">
        <v>268.63</v>
      </c>
      <c r="AL599" s="992">
        <v>1.86</v>
      </c>
      <c r="AM599" s="992">
        <v>1636.22</v>
      </c>
      <c r="AN599" s="992">
        <v>-10224.16</v>
      </c>
      <c r="AP599" s="992">
        <v>1.48</v>
      </c>
      <c r="AQ599" s="992">
        <v>0</v>
      </c>
      <c r="AR599" s="992">
        <v>0</v>
      </c>
      <c r="AS599" s="992">
        <v>0</v>
      </c>
      <c r="AT599" s="992">
        <v>22.11</v>
      </c>
      <c r="AU599" s="992">
        <v>3549.89</v>
      </c>
      <c r="AV599" s="992">
        <v>211.3</v>
      </c>
      <c r="AW599" s="992">
        <v>0</v>
      </c>
      <c r="AX599" s="992">
        <v>0</v>
      </c>
      <c r="AY599" s="992">
        <v>0</v>
      </c>
      <c r="AZ599" s="992">
        <v>0</v>
      </c>
      <c r="BA599" s="992">
        <v>0</v>
      </c>
    </row>
    <row r="600" spans="1:53" ht="0.75" customHeight="1" outlineLevel="2">
      <c r="B600" s="1014"/>
      <c r="C600" s="892"/>
      <c r="D600" s="1032"/>
      <c r="E600" s="1032"/>
      <c r="F600" s="992"/>
      <c r="G600" s="992"/>
      <c r="H600" s="887"/>
      <c r="I600" s="680"/>
      <c r="J600" s="1029"/>
      <c r="K600" s="992"/>
      <c r="L600" s="992"/>
      <c r="M600" s="887"/>
      <c r="N600" s="680"/>
      <c r="O600" s="806"/>
      <c r="P600" s="1030"/>
      <c r="Q600" s="992"/>
      <c r="R600" s="992"/>
      <c r="S600" s="887"/>
      <c r="T600" s="680"/>
      <c r="U600" s="1030"/>
      <c r="V600" s="992"/>
      <c r="W600" s="992"/>
      <c r="X600" s="887"/>
      <c r="Y600" s="679"/>
      <c r="Z600" s="799"/>
      <c r="AA600" s="1027"/>
      <c r="AB600" s="863"/>
      <c r="AC600" s="992"/>
      <c r="AD600" s="992"/>
      <c r="AE600" s="992"/>
      <c r="AF600" s="992"/>
      <c r="AG600" s="992"/>
      <c r="AH600" s="992"/>
      <c r="AI600" s="992"/>
      <c r="AJ600" s="992"/>
      <c r="AK600" s="992"/>
      <c r="AL600" s="992"/>
      <c r="AM600" s="992"/>
      <c r="AN600" s="992"/>
      <c r="AO600" s="863"/>
      <c r="AP600" s="992"/>
      <c r="AQ600" s="992"/>
      <c r="AR600" s="992"/>
      <c r="AS600" s="992"/>
      <c r="AT600" s="992"/>
      <c r="AU600" s="992"/>
      <c r="AV600" s="992"/>
      <c r="AW600" s="992"/>
      <c r="AX600" s="992"/>
      <c r="AY600" s="992"/>
      <c r="AZ600" s="992"/>
      <c r="BA600" s="992"/>
    </row>
    <row r="601" spans="1:53" outlineLevel="2">
      <c r="A601" s="799" t="s">
        <v>1631</v>
      </c>
      <c r="B601" s="800" t="s">
        <v>1632</v>
      </c>
      <c r="C601" s="801" t="s">
        <v>1633</v>
      </c>
      <c r="D601" s="802"/>
      <c r="E601" s="803"/>
      <c r="F601" s="686">
        <v>17275.53</v>
      </c>
      <c r="G601" s="686">
        <v>6637.04</v>
      </c>
      <c r="H601" s="818">
        <v>10638.489999999998</v>
      </c>
      <c r="I601" s="804">
        <v>1.6028967732603687</v>
      </c>
      <c r="K601" s="686">
        <v>140448.94</v>
      </c>
      <c r="L601" s="686">
        <v>120581.65000000001</v>
      </c>
      <c r="M601" s="818">
        <v>19867.289999999994</v>
      </c>
      <c r="N601" s="804">
        <v>0.16476213420532884</v>
      </c>
      <c r="Q601" s="686">
        <v>61927.200000000004</v>
      </c>
      <c r="R601" s="686">
        <v>34266.120000000003</v>
      </c>
      <c r="S601" s="818">
        <v>27661.08</v>
      </c>
      <c r="T601" s="804">
        <v>0.80724283928265006</v>
      </c>
      <c r="V601" s="686">
        <v>224310.24</v>
      </c>
      <c r="W601" s="686">
        <v>166115.12</v>
      </c>
      <c r="X601" s="818">
        <v>58195.119999999995</v>
      </c>
      <c r="Y601" s="804">
        <v>0.35033006026182323</v>
      </c>
      <c r="AA601" s="687">
        <v>22111.32</v>
      </c>
      <c r="AB601" s="686"/>
      <c r="AC601" s="686">
        <v>22589.3</v>
      </c>
      <c r="AD601" s="686">
        <v>12875.19</v>
      </c>
      <c r="AE601" s="686">
        <v>20407.830000000002</v>
      </c>
      <c r="AF601" s="686">
        <v>20658.59</v>
      </c>
      <c r="AG601" s="686">
        <v>9784.6200000000008</v>
      </c>
      <c r="AH601" s="686">
        <v>12158.19</v>
      </c>
      <c r="AI601" s="686">
        <v>15470.89</v>
      </c>
      <c r="AJ601" s="686">
        <v>6637.04</v>
      </c>
      <c r="AK601" s="686">
        <v>34348.270000000004</v>
      </c>
      <c r="AL601" s="686">
        <v>23615.14</v>
      </c>
      <c r="AM601" s="686">
        <v>3168.7400000000002</v>
      </c>
      <c r="AN601" s="686">
        <v>22729.15</v>
      </c>
      <c r="AO601" s="686"/>
      <c r="AP601" s="686">
        <v>6040.1900000000005</v>
      </c>
      <c r="AQ601" s="686">
        <v>33996.879999999997</v>
      </c>
      <c r="AR601" s="686">
        <v>5989.92</v>
      </c>
      <c r="AS601" s="686">
        <v>2397.39</v>
      </c>
      <c r="AT601" s="686">
        <v>30097.360000000001</v>
      </c>
      <c r="AU601" s="686">
        <v>17691.18</v>
      </c>
      <c r="AV601" s="686">
        <v>26960.49</v>
      </c>
      <c r="AW601" s="686">
        <v>17275.53</v>
      </c>
      <c r="AX601" s="686">
        <v>6775.27</v>
      </c>
      <c r="AY601" s="686">
        <v>0</v>
      </c>
      <c r="AZ601" s="686">
        <v>0</v>
      </c>
      <c r="BA601" s="686">
        <v>0</v>
      </c>
    </row>
    <row r="602" spans="1:53" outlineLevel="2">
      <c r="A602" s="799" t="s">
        <v>1634</v>
      </c>
      <c r="B602" s="800" t="s">
        <v>1635</v>
      </c>
      <c r="C602" s="801" t="s">
        <v>1636</v>
      </c>
      <c r="D602" s="802"/>
      <c r="E602" s="803"/>
      <c r="F602" s="686">
        <v>5511.79</v>
      </c>
      <c r="G602" s="686">
        <v>0</v>
      </c>
      <c r="H602" s="818">
        <v>5511.79</v>
      </c>
      <c r="I602" s="804" t="s">
        <v>3376</v>
      </c>
      <c r="K602" s="686">
        <v>18829.350000000002</v>
      </c>
      <c r="L602" s="686">
        <v>14223.45</v>
      </c>
      <c r="M602" s="818">
        <v>4605.9000000000015</v>
      </c>
      <c r="N602" s="804">
        <v>0.32382438859770318</v>
      </c>
      <c r="Q602" s="686">
        <v>5585.41</v>
      </c>
      <c r="R602" s="686">
        <v>756.53</v>
      </c>
      <c r="S602" s="818">
        <v>4828.88</v>
      </c>
      <c r="T602" s="804">
        <v>6.3829326001612632</v>
      </c>
      <c r="V602" s="686">
        <v>34219.39</v>
      </c>
      <c r="W602" s="686">
        <v>19265.850000000002</v>
      </c>
      <c r="X602" s="818">
        <v>14953.539999999997</v>
      </c>
      <c r="Y602" s="804">
        <v>0.77616819398054049</v>
      </c>
      <c r="AA602" s="687">
        <v>5010</v>
      </c>
      <c r="AB602" s="686"/>
      <c r="AC602" s="686">
        <v>0</v>
      </c>
      <c r="AD602" s="686">
        <v>3736.66</v>
      </c>
      <c r="AE602" s="686">
        <v>4833.9800000000005</v>
      </c>
      <c r="AF602" s="686">
        <v>4896.28</v>
      </c>
      <c r="AG602" s="686">
        <v>0</v>
      </c>
      <c r="AH602" s="686">
        <v>756.53</v>
      </c>
      <c r="AI602" s="686">
        <v>0</v>
      </c>
      <c r="AJ602" s="686">
        <v>0</v>
      </c>
      <c r="AK602" s="686">
        <v>0</v>
      </c>
      <c r="AL602" s="686">
        <v>0</v>
      </c>
      <c r="AM602" s="686">
        <v>5390.04</v>
      </c>
      <c r="AN602" s="686">
        <v>10000</v>
      </c>
      <c r="AO602" s="686"/>
      <c r="AP602" s="686">
        <v>0</v>
      </c>
      <c r="AQ602" s="686">
        <v>5085.4400000000005</v>
      </c>
      <c r="AR602" s="686">
        <v>2248.5300000000002</v>
      </c>
      <c r="AS602" s="686">
        <v>6163.07</v>
      </c>
      <c r="AT602" s="686">
        <v>-253.1</v>
      </c>
      <c r="AU602" s="686">
        <v>7.69</v>
      </c>
      <c r="AV602" s="686">
        <v>65.930000000000007</v>
      </c>
      <c r="AW602" s="686">
        <v>5511.79</v>
      </c>
      <c r="AX602" s="686">
        <v>0</v>
      </c>
      <c r="AY602" s="686">
        <v>0</v>
      </c>
      <c r="AZ602" s="686">
        <v>0</v>
      </c>
      <c r="BA602" s="686">
        <v>0</v>
      </c>
    </row>
    <row r="603" spans="1:53" s="863" customFormat="1" ht="13">
      <c r="A603" s="799" t="s">
        <v>1637</v>
      </c>
      <c r="B603" s="1014" t="s">
        <v>1638</v>
      </c>
      <c r="C603" s="892" t="s">
        <v>1639</v>
      </c>
      <c r="D603" s="1032"/>
      <c r="E603" s="1032"/>
      <c r="F603" s="992">
        <v>22787.32</v>
      </c>
      <c r="G603" s="992">
        <v>6637.04</v>
      </c>
      <c r="H603" s="887">
        <v>16150.279999999999</v>
      </c>
      <c r="I603" s="680">
        <v>2.4333558333232888</v>
      </c>
      <c r="J603" s="1029"/>
      <c r="K603" s="992">
        <v>159278.29</v>
      </c>
      <c r="L603" s="992">
        <v>134805.1</v>
      </c>
      <c r="M603" s="887">
        <v>24473.190000000002</v>
      </c>
      <c r="N603" s="680">
        <v>0.18154498605764915</v>
      </c>
      <c r="O603" s="806"/>
      <c r="P603" s="1030"/>
      <c r="Q603" s="992">
        <v>67512.61</v>
      </c>
      <c r="R603" s="992">
        <v>35022.65</v>
      </c>
      <c r="S603" s="887">
        <v>32489.96</v>
      </c>
      <c r="T603" s="680">
        <v>0.92768422720725008</v>
      </c>
      <c r="U603" s="1030"/>
      <c r="V603" s="992">
        <v>258529.63</v>
      </c>
      <c r="W603" s="992">
        <v>185380.97000000003</v>
      </c>
      <c r="X603" s="887">
        <v>73148.659999999974</v>
      </c>
      <c r="Y603" s="679">
        <v>0.39458559311670427</v>
      </c>
      <c r="AA603" s="1027">
        <v>27121.32</v>
      </c>
      <c r="AC603" s="992">
        <v>22589.3</v>
      </c>
      <c r="AD603" s="992">
        <v>16611.849999999999</v>
      </c>
      <c r="AE603" s="992">
        <v>25241.81</v>
      </c>
      <c r="AF603" s="992">
        <v>25554.87</v>
      </c>
      <c r="AG603" s="992">
        <v>9784.6200000000008</v>
      </c>
      <c r="AH603" s="992">
        <v>12914.720000000001</v>
      </c>
      <c r="AI603" s="992">
        <v>15470.89</v>
      </c>
      <c r="AJ603" s="992">
        <v>6637.04</v>
      </c>
      <c r="AK603" s="992">
        <v>34348.270000000004</v>
      </c>
      <c r="AL603" s="992">
        <v>23615.14</v>
      </c>
      <c r="AM603" s="992">
        <v>8558.7800000000007</v>
      </c>
      <c r="AN603" s="992">
        <v>32729.15</v>
      </c>
      <c r="AP603" s="992">
        <v>6040.1900000000005</v>
      </c>
      <c r="AQ603" s="992">
        <v>39082.32</v>
      </c>
      <c r="AR603" s="992">
        <v>8238.4500000000007</v>
      </c>
      <c r="AS603" s="992">
        <v>8560.4599999999991</v>
      </c>
      <c r="AT603" s="992">
        <v>29844.260000000002</v>
      </c>
      <c r="AU603" s="992">
        <v>17698.87</v>
      </c>
      <c r="AV603" s="992">
        <v>27026.420000000002</v>
      </c>
      <c r="AW603" s="992">
        <v>22787.32</v>
      </c>
      <c r="AX603" s="992">
        <v>6775.27</v>
      </c>
      <c r="AY603" s="992">
        <v>0</v>
      </c>
      <c r="AZ603" s="992">
        <v>0</v>
      </c>
      <c r="BA603" s="992">
        <v>0</v>
      </c>
    </row>
    <row r="604" spans="1:53" ht="0.75" customHeight="1" outlineLevel="2">
      <c r="B604" s="1014"/>
      <c r="C604" s="892"/>
      <c r="D604" s="1032"/>
      <c r="E604" s="1032"/>
      <c r="F604" s="992"/>
      <c r="G604" s="992"/>
      <c r="H604" s="887"/>
      <c r="I604" s="680"/>
      <c r="J604" s="1029"/>
      <c r="K604" s="992"/>
      <c r="L604" s="992"/>
      <c r="M604" s="887"/>
      <c r="N604" s="680"/>
      <c r="O604" s="806"/>
      <c r="P604" s="1030"/>
      <c r="Q604" s="992"/>
      <c r="R604" s="992"/>
      <c r="S604" s="887"/>
      <c r="T604" s="680"/>
      <c r="U604" s="1030"/>
      <c r="V604" s="992"/>
      <c r="W604" s="992"/>
      <c r="X604" s="887"/>
      <c r="Y604" s="679"/>
      <c r="Z604" s="799"/>
      <c r="AA604" s="1027"/>
      <c r="AB604" s="863"/>
      <c r="AC604" s="992"/>
      <c r="AD604" s="992"/>
      <c r="AE604" s="992"/>
      <c r="AF604" s="992"/>
      <c r="AG604" s="992"/>
      <c r="AH604" s="992"/>
      <c r="AI604" s="992"/>
      <c r="AJ604" s="992"/>
      <c r="AK604" s="992"/>
      <c r="AL604" s="992"/>
      <c r="AM604" s="992"/>
      <c r="AN604" s="992"/>
      <c r="AO604" s="863"/>
      <c r="AP604" s="992"/>
      <c r="AQ604" s="992"/>
      <c r="AR604" s="992"/>
      <c r="AS604" s="992"/>
      <c r="AT604" s="992"/>
      <c r="AU604" s="992"/>
      <c r="AV604" s="992"/>
      <c r="AW604" s="992"/>
      <c r="AX604" s="992"/>
      <c r="AY604" s="992"/>
      <c r="AZ604" s="992"/>
      <c r="BA604" s="992"/>
    </row>
    <row r="605" spans="1:53" outlineLevel="2">
      <c r="A605" s="799" t="s">
        <v>1640</v>
      </c>
      <c r="B605" s="800" t="s">
        <v>1641</v>
      </c>
      <c r="C605" s="801" t="s">
        <v>1642</v>
      </c>
      <c r="D605" s="802"/>
      <c r="E605" s="803"/>
      <c r="F605" s="686">
        <v>7544.22</v>
      </c>
      <c r="G605" s="686">
        <v>11861.91</v>
      </c>
      <c r="H605" s="818">
        <v>-4317.6899999999996</v>
      </c>
      <c r="I605" s="804">
        <v>-0.36399618611168011</v>
      </c>
      <c r="K605" s="686">
        <v>530912.75</v>
      </c>
      <c r="L605" s="686">
        <v>323453.2</v>
      </c>
      <c r="M605" s="818">
        <v>207459.55</v>
      </c>
      <c r="N605" s="804">
        <v>0.64138969718030303</v>
      </c>
      <c r="Q605" s="686">
        <v>61438.94</v>
      </c>
      <c r="R605" s="686">
        <v>18986.62</v>
      </c>
      <c r="S605" s="818">
        <v>42452.320000000007</v>
      </c>
      <c r="T605" s="804">
        <v>2.2359071809516391</v>
      </c>
      <c r="V605" s="686">
        <v>587994.97</v>
      </c>
      <c r="W605" s="686">
        <v>873779.34000000008</v>
      </c>
      <c r="X605" s="818">
        <v>-285784.37000000011</v>
      </c>
      <c r="Y605" s="804">
        <v>-0.32706698009133528</v>
      </c>
      <c r="AA605" s="687">
        <v>504263.62</v>
      </c>
      <c r="AB605" s="686"/>
      <c r="AC605" s="686">
        <v>2445.39</v>
      </c>
      <c r="AD605" s="686">
        <v>5403.59</v>
      </c>
      <c r="AE605" s="686">
        <v>3489.9300000000003</v>
      </c>
      <c r="AF605" s="686">
        <v>255022.41</v>
      </c>
      <c r="AG605" s="686">
        <v>38105.26</v>
      </c>
      <c r="AH605" s="686">
        <v>3207.59</v>
      </c>
      <c r="AI605" s="686">
        <v>3917.12</v>
      </c>
      <c r="AJ605" s="686">
        <v>11861.91</v>
      </c>
      <c r="AK605" s="686">
        <v>17666.13</v>
      </c>
      <c r="AL605" s="686">
        <v>11115.7</v>
      </c>
      <c r="AM605" s="686">
        <v>16921.34</v>
      </c>
      <c r="AN605" s="686">
        <v>11379.050000000001</v>
      </c>
      <c r="AO605" s="686"/>
      <c r="AP605" s="686">
        <v>10620.42</v>
      </c>
      <c r="AQ605" s="686">
        <v>3377.14</v>
      </c>
      <c r="AR605" s="686">
        <v>168796.85</v>
      </c>
      <c r="AS605" s="686">
        <v>164991.61000000002</v>
      </c>
      <c r="AT605" s="686">
        <v>121687.79000000001</v>
      </c>
      <c r="AU605" s="686">
        <v>39276.81</v>
      </c>
      <c r="AV605" s="686">
        <v>14617.91</v>
      </c>
      <c r="AW605" s="686">
        <v>7544.22</v>
      </c>
      <c r="AX605" s="686">
        <v>0</v>
      </c>
      <c r="AY605" s="686">
        <v>0</v>
      </c>
      <c r="AZ605" s="686">
        <v>0</v>
      </c>
      <c r="BA605" s="686">
        <v>0</v>
      </c>
    </row>
    <row r="606" spans="1:53" outlineLevel="2">
      <c r="A606" s="799" t="s">
        <v>1643</v>
      </c>
      <c r="B606" s="800" t="s">
        <v>1644</v>
      </c>
      <c r="C606" s="801" t="s">
        <v>1645</v>
      </c>
      <c r="D606" s="802"/>
      <c r="E606" s="803"/>
      <c r="F606" s="686">
        <v>165.59</v>
      </c>
      <c r="G606" s="686">
        <v>5835</v>
      </c>
      <c r="H606" s="818">
        <v>-5669.41</v>
      </c>
      <c r="I606" s="804">
        <v>-0.97162125107112252</v>
      </c>
      <c r="K606" s="686">
        <v>120103.88</v>
      </c>
      <c r="L606" s="686">
        <v>30418.940000000002</v>
      </c>
      <c r="M606" s="818">
        <v>89684.94</v>
      </c>
      <c r="N606" s="804">
        <v>2.9483256155539936</v>
      </c>
      <c r="Q606" s="686">
        <v>80553.08</v>
      </c>
      <c r="R606" s="686">
        <v>23682.5</v>
      </c>
      <c r="S606" s="818">
        <v>56870.58</v>
      </c>
      <c r="T606" s="804">
        <v>2.4013756993560649</v>
      </c>
      <c r="V606" s="686">
        <v>158731.89000000001</v>
      </c>
      <c r="W606" s="686">
        <v>37795.710000000006</v>
      </c>
      <c r="X606" s="818">
        <v>120936.18000000001</v>
      </c>
      <c r="Y606" s="804">
        <v>3.1997329855689967</v>
      </c>
      <c r="AA606" s="687">
        <v>5687.86</v>
      </c>
      <c r="AB606" s="686"/>
      <c r="AC606" s="686">
        <v>4759.3900000000003</v>
      </c>
      <c r="AD606" s="686">
        <v>688.05000000000007</v>
      </c>
      <c r="AE606" s="686">
        <v>0</v>
      </c>
      <c r="AF606" s="686">
        <v>1289</v>
      </c>
      <c r="AG606" s="686">
        <v>0</v>
      </c>
      <c r="AH606" s="686">
        <v>17597.5</v>
      </c>
      <c r="AI606" s="686">
        <v>250</v>
      </c>
      <c r="AJ606" s="686">
        <v>5835</v>
      </c>
      <c r="AK606" s="686">
        <v>0</v>
      </c>
      <c r="AL606" s="686">
        <v>7500</v>
      </c>
      <c r="AM606" s="686">
        <v>15430</v>
      </c>
      <c r="AN606" s="686">
        <v>15698.01</v>
      </c>
      <c r="AO606" s="686"/>
      <c r="AP606" s="686">
        <v>665</v>
      </c>
      <c r="AQ606" s="686">
        <v>0</v>
      </c>
      <c r="AR606" s="686">
        <v>0</v>
      </c>
      <c r="AS606" s="686">
        <v>37401.700000000004</v>
      </c>
      <c r="AT606" s="686">
        <v>1484.1000000000001</v>
      </c>
      <c r="AU606" s="686">
        <v>80387.490000000005</v>
      </c>
      <c r="AV606" s="686">
        <v>0</v>
      </c>
      <c r="AW606" s="686">
        <v>165.59</v>
      </c>
      <c r="AX606" s="686">
        <v>0</v>
      </c>
      <c r="AY606" s="686">
        <v>0</v>
      </c>
      <c r="AZ606" s="686">
        <v>0</v>
      </c>
      <c r="BA606" s="686">
        <v>0</v>
      </c>
    </row>
    <row r="607" spans="1:53" outlineLevel="2">
      <c r="A607" s="799" t="s">
        <v>1646</v>
      </c>
      <c r="B607" s="800" t="s">
        <v>1647</v>
      </c>
      <c r="C607" s="801" t="s">
        <v>1648</v>
      </c>
      <c r="D607" s="802"/>
      <c r="E607" s="803"/>
      <c r="F607" s="686">
        <v>0</v>
      </c>
      <c r="G607" s="686">
        <v>873.64</v>
      </c>
      <c r="H607" s="818">
        <v>-873.64</v>
      </c>
      <c r="I607" s="804" t="s">
        <v>3376</v>
      </c>
      <c r="K607" s="686">
        <v>3007.9700000000003</v>
      </c>
      <c r="L607" s="686">
        <v>3476.38</v>
      </c>
      <c r="M607" s="818">
        <v>-468.40999999999985</v>
      </c>
      <c r="N607" s="804">
        <v>-0.13474073605302062</v>
      </c>
      <c r="Q607" s="686">
        <v>1687.8700000000001</v>
      </c>
      <c r="R607" s="686">
        <v>1309.46</v>
      </c>
      <c r="S607" s="818">
        <v>378.41000000000008</v>
      </c>
      <c r="T607" s="804">
        <v>0.28898171765460579</v>
      </c>
      <c r="V607" s="686">
        <v>4764.8500000000004</v>
      </c>
      <c r="W607" s="686">
        <v>5204.62</v>
      </c>
      <c r="X607" s="818">
        <v>-439.76999999999953</v>
      </c>
      <c r="Y607" s="804">
        <v>-8.4496082326855668E-2</v>
      </c>
      <c r="AA607" s="687">
        <v>434.92</v>
      </c>
      <c r="AB607" s="686"/>
      <c r="AC607" s="686">
        <v>0</v>
      </c>
      <c r="AD607" s="686">
        <v>870.04</v>
      </c>
      <c r="AE607" s="686">
        <v>434.27</v>
      </c>
      <c r="AF607" s="686">
        <v>431.01</v>
      </c>
      <c r="AG607" s="686">
        <v>431.6</v>
      </c>
      <c r="AH607" s="686">
        <v>0</v>
      </c>
      <c r="AI607" s="686">
        <v>435.82</v>
      </c>
      <c r="AJ607" s="686">
        <v>873.64</v>
      </c>
      <c r="AK607" s="686">
        <v>0</v>
      </c>
      <c r="AL607" s="686">
        <v>876.92000000000007</v>
      </c>
      <c r="AM607" s="686">
        <v>439.37</v>
      </c>
      <c r="AN607" s="686">
        <v>440.59000000000003</v>
      </c>
      <c r="AO607" s="686"/>
      <c r="AP607" s="686">
        <v>439.94</v>
      </c>
      <c r="AQ607" s="686">
        <v>440.26</v>
      </c>
      <c r="AR607" s="686">
        <v>439.90000000000003</v>
      </c>
      <c r="AS607" s="686">
        <v>0</v>
      </c>
      <c r="AT607" s="686">
        <v>0</v>
      </c>
      <c r="AU607" s="686">
        <v>1317.93</v>
      </c>
      <c r="AV607" s="686">
        <v>369.94</v>
      </c>
      <c r="AW607" s="686">
        <v>0</v>
      </c>
      <c r="AX607" s="686">
        <v>0</v>
      </c>
      <c r="AY607" s="686">
        <v>0</v>
      </c>
      <c r="AZ607" s="686">
        <v>0</v>
      </c>
      <c r="BA607" s="686">
        <v>0</v>
      </c>
    </row>
    <row r="608" spans="1:53" outlineLevel="2">
      <c r="A608" s="799" t="s">
        <v>1470</v>
      </c>
      <c r="B608" s="800" t="s">
        <v>1471</v>
      </c>
      <c r="C608" s="801" t="s">
        <v>1472</v>
      </c>
      <c r="D608" s="802"/>
      <c r="E608" s="803"/>
      <c r="F608" s="686">
        <v>344886.91000000003</v>
      </c>
      <c r="G608" s="686">
        <v>354827.43</v>
      </c>
      <c r="H608" s="818">
        <v>-9940.5199999999604</v>
      </c>
      <c r="I608" s="804">
        <v>-2.8015083275833439E-2</v>
      </c>
      <c r="K608" s="686">
        <v>2391194.35</v>
      </c>
      <c r="L608" s="686">
        <v>2202356.9300000002</v>
      </c>
      <c r="M608" s="818">
        <v>188837.41999999993</v>
      </c>
      <c r="N608" s="804">
        <v>8.5743331350018687E-2</v>
      </c>
      <c r="Q608" s="686">
        <v>947013.69000000006</v>
      </c>
      <c r="R608" s="686">
        <v>847652.57000000007</v>
      </c>
      <c r="S608" s="818">
        <v>99361.12</v>
      </c>
      <c r="T608" s="804">
        <v>0.11721915737245979</v>
      </c>
      <c r="V608" s="686">
        <v>3436019.59</v>
      </c>
      <c r="W608" s="686">
        <v>3166496.18</v>
      </c>
      <c r="X608" s="818">
        <v>269523.40999999968</v>
      </c>
      <c r="Y608" s="804">
        <v>8.5117238322390668E-2</v>
      </c>
      <c r="AA608" s="687">
        <v>212359.30000000002</v>
      </c>
      <c r="AB608" s="686"/>
      <c r="AC608" s="686">
        <v>208499.1</v>
      </c>
      <c r="AD608" s="686">
        <v>325692.58</v>
      </c>
      <c r="AE608" s="686">
        <v>241746.98</v>
      </c>
      <c r="AF608" s="686">
        <v>244103.54</v>
      </c>
      <c r="AG608" s="686">
        <v>334662.16000000003</v>
      </c>
      <c r="AH608" s="686">
        <v>253403.04</v>
      </c>
      <c r="AI608" s="686">
        <v>239422.1</v>
      </c>
      <c r="AJ608" s="686">
        <v>354827.43</v>
      </c>
      <c r="AK608" s="686">
        <v>252333.96</v>
      </c>
      <c r="AL608" s="686">
        <v>278561.05</v>
      </c>
      <c r="AM608" s="686">
        <v>274273.78999999998</v>
      </c>
      <c r="AN608" s="686">
        <v>239656.44</v>
      </c>
      <c r="AO608" s="686"/>
      <c r="AP608" s="686">
        <v>290155.07</v>
      </c>
      <c r="AQ608" s="686">
        <v>348907.92</v>
      </c>
      <c r="AR608" s="686">
        <v>275709.37</v>
      </c>
      <c r="AS608" s="686">
        <v>252527.6</v>
      </c>
      <c r="AT608" s="686">
        <v>276880.7</v>
      </c>
      <c r="AU608" s="686">
        <v>285976.57</v>
      </c>
      <c r="AV608" s="686">
        <v>316150.21000000002</v>
      </c>
      <c r="AW608" s="686">
        <v>344886.91000000003</v>
      </c>
      <c r="AX608" s="686">
        <v>0</v>
      </c>
      <c r="AY608" s="686">
        <v>0</v>
      </c>
      <c r="AZ608" s="686">
        <v>0</v>
      </c>
      <c r="BA608" s="686">
        <v>0</v>
      </c>
    </row>
    <row r="609" spans="1:53" outlineLevel="2">
      <c r="A609" s="799" t="s">
        <v>1473</v>
      </c>
      <c r="B609" s="800" t="s">
        <v>1474</v>
      </c>
      <c r="C609" s="801" t="s">
        <v>1475</v>
      </c>
      <c r="D609" s="802"/>
      <c r="E609" s="803"/>
      <c r="F609" s="686">
        <v>124392.85</v>
      </c>
      <c r="G609" s="686">
        <v>123433.86</v>
      </c>
      <c r="H609" s="818">
        <v>958.99000000000524</v>
      </c>
      <c r="I609" s="804">
        <v>7.769262016111343E-3</v>
      </c>
      <c r="K609" s="686">
        <v>774436.55</v>
      </c>
      <c r="L609" s="686">
        <v>1404143.35</v>
      </c>
      <c r="M609" s="818">
        <v>-629706.80000000005</v>
      </c>
      <c r="N609" s="804">
        <v>-0.44846332819223905</v>
      </c>
      <c r="Q609" s="686">
        <v>325511.27</v>
      </c>
      <c r="R609" s="686">
        <v>385872.33</v>
      </c>
      <c r="S609" s="818">
        <v>-60361.06</v>
      </c>
      <c r="T609" s="804">
        <v>-0.15642754172085879</v>
      </c>
      <c r="V609" s="686">
        <v>1110830.0900000001</v>
      </c>
      <c r="W609" s="686">
        <v>2352245.0700000003</v>
      </c>
      <c r="X609" s="818">
        <v>-1241414.9800000002</v>
      </c>
      <c r="Y609" s="804">
        <v>-0.52775750104983754</v>
      </c>
      <c r="AA609" s="687">
        <v>183369.02</v>
      </c>
      <c r="AB609" s="686"/>
      <c r="AC609" s="686">
        <v>276576.15000000002</v>
      </c>
      <c r="AD609" s="686">
        <v>247912.14</v>
      </c>
      <c r="AE609" s="686">
        <v>168733.29</v>
      </c>
      <c r="AF609" s="686">
        <v>175777.48</v>
      </c>
      <c r="AG609" s="686">
        <v>149271.96</v>
      </c>
      <c r="AH609" s="686">
        <v>129553.82</v>
      </c>
      <c r="AI609" s="686">
        <v>132884.65</v>
      </c>
      <c r="AJ609" s="686">
        <v>123433.86</v>
      </c>
      <c r="AK609" s="686">
        <v>100294.09</v>
      </c>
      <c r="AL609" s="686">
        <v>99953.600000000006</v>
      </c>
      <c r="AM609" s="686">
        <v>68523.09</v>
      </c>
      <c r="AN609" s="686">
        <v>67622.759999999995</v>
      </c>
      <c r="AO609" s="686"/>
      <c r="AP609" s="686">
        <v>104619.42</v>
      </c>
      <c r="AQ609" s="686">
        <v>96025.290000000008</v>
      </c>
      <c r="AR609" s="686">
        <v>89320.7</v>
      </c>
      <c r="AS609" s="686">
        <v>79366.36</v>
      </c>
      <c r="AT609" s="686">
        <v>79593.509999999995</v>
      </c>
      <c r="AU609" s="686">
        <v>86818.48</v>
      </c>
      <c r="AV609" s="686">
        <v>114299.94</v>
      </c>
      <c r="AW609" s="686">
        <v>124392.85</v>
      </c>
      <c r="AX609" s="686">
        <v>0</v>
      </c>
      <c r="AY609" s="686">
        <v>0</v>
      </c>
      <c r="AZ609" s="686">
        <v>0</v>
      </c>
      <c r="BA609" s="686">
        <v>0</v>
      </c>
    </row>
    <row r="610" spans="1:53" s="863" customFormat="1" ht="13">
      <c r="A610" s="799" t="s">
        <v>1649</v>
      </c>
      <c r="B610" s="1014" t="s">
        <v>1650</v>
      </c>
      <c r="C610" s="896" t="s">
        <v>1651</v>
      </c>
      <c r="D610" s="1035"/>
      <c r="E610" s="1035"/>
      <c r="F610" s="1036">
        <v>476989.57000000007</v>
      </c>
      <c r="G610" s="1036">
        <v>496831.83999999997</v>
      </c>
      <c r="H610" s="1037">
        <v>-19842.269999999902</v>
      </c>
      <c r="I610" s="681">
        <v>-3.993759739713925E-2</v>
      </c>
      <c r="J610" s="1038"/>
      <c r="K610" s="1036">
        <v>3819655.5</v>
      </c>
      <c r="L610" s="1036">
        <v>3963848.8000000003</v>
      </c>
      <c r="M610" s="1037">
        <v>-144193.30000000028</v>
      </c>
      <c r="N610" s="681">
        <v>-3.6377093899242645E-2</v>
      </c>
      <c r="O610" s="1039"/>
      <c r="P610" s="1040"/>
      <c r="Q610" s="1036">
        <v>1416204.85</v>
      </c>
      <c r="R610" s="1036">
        <v>1277503.48</v>
      </c>
      <c r="S610" s="1037">
        <v>138701.37000000011</v>
      </c>
      <c r="T610" s="681">
        <v>0.10857220522013773</v>
      </c>
      <c r="U610" s="1040"/>
      <c r="V610" s="1036">
        <v>5298341.3899999997</v>
      </c>
      <c r="W610" s="1036">
        <v>6435520.9199999999</v>
      </c>
      <c r="X610" s="1037">
        <v>-1137179.5300000003</v>
      </c>
      <c r="Y610" s="682">
        <v>-0.17670357134042231</v>
      </c>
      <c r="Z610" s="1041"/>
      <c r="AA610" s="1042">
        <v>906114.72</v>
      </c>
      <c r="AB610" s="1041"/>
      <c r="AC610" s="1036">
        <v>492280.03</v>
      </c>
      <c r="AD610" s="1036">
        <v>580566.4</v>
      </c>
      <c r="AE610" s="1036">
        <v>414404.47000000003</v>
      </c>
      <c r="AF610" s="1036">
        <v>676623.44000000006</v>
      </c>
      <c r="AG610" s="1036">
        <v>522470.98</v>
      </c>
      <c r="AH610" s="1036">
        <v>403761.95</v>
      </c>
      <c r="AI610" s="1036">
        <v>376909.69</v>
      </c>
      <c r="AJ610" s="1036">
        <v>496831.83999999997</v>
      </c>
      <c r="AK610" s="1036">
        <v>370294.17999999993</v>
      </c>
      <c r="AL610" s="1036">
        <v>398007.27</v>
      </c>
      <c r="AM610" s="1036">
        <v>375587.58999999997</v>
      </c>
      <c r="AN610" s="1036">
        <v>334796.85000000003</v>
      </c>
      <c r="AO610" s="1041"/>
      <c r="AP610" s="1036">
        <v>406499.85</v>
      </c>
      <c r="AQ610" s="1036">
        <v>448750.61</v>
      </c>
      <c r="AR610" s="1036">
        <v>534266.81999999995</v>
      </c>
      <c r="AS610" s="1036">
        <v>534287.27</v>
      </c>
      <c r="AT610" s="1036">
        <v>479646.10000000003</v>
      </c>
      <c r="AU610" s="1036">
        <v>493777.27999999997</v>
      </c>
      <c r="AV610" s="1036">
        <v>445438</v>
      </c>
      <c r="AW610" s="1036">
        <v>476989.57000000007</v>
      </c>
      <c r="AX610" s="1036">
        <v>0</v>
      </c>
      <c r="AY610" s="1036">
        <v>0</v>
      </c>
      <c r="AZ610" s="1036">
        <v>0</v>
      </c>
      <c r="BA610" s="1036">
        <v>0</v>
      </c>
    </row>
    <row r="611" spans="1:53" s="863" customFormat="1" ht="0.75" customHeight="1" outlineLevel="2">
      <c r="A611" s="799"/>
      <c r="B611" s="1014"/>
      <c r="C611" s="892"/>
      <c r="D611" s="1032"/>
      <c r="E611" s="1032"/>
      <c r="F611" s="992"/>
      <c r="G611" s="992"/>
      <c r="H611" s="887"/>
      <c r="I611" s="680"/>
      <c r="J611" s="1029"/>
      <c r="K611" s="992"/>
      <c r="L611" s="992"/>
      <c r="M611" s="887"/>
      <c r="N611" s="680"/>
      <c r="O611" s="806"/>
      <c r="P611" s="1030"/>
      <c r="Q611" s="992"/>
      <c r="R611" s="992"/>
      <c r="S611" s="887"/>
      <c r="T611" s="680"/>
      <c r="U611" s="1030"/>
      <c r="V611" s="992"/>
      <c r="W611" s="992"/>
      <c r="X611" s="887"/>
      <c r="Y611" s="679"/>
      <c r="AA611" s="1027"/>
      <c r="AC611" s="992"/>
      <c r="AD611" s="992"/>
      <c r="AE611" s="992"/>
      <c r="AF611" s="992"/>
      <c r="AG611" s="992"/>
      <c r="AH611" s="992"/>
      <c r="AI611" s="992"/>
      <c r="AJ611" s="992"/>
      <c r="AK611" s="992"/>
      <c r="AL611" s="992"/>
      <c r="AM611" s="992"/>
      <c r="AN611" s="992"/>
      <c r="AP611" s="992"/>
      <c r="AQ611" s="992"/>
      <c r="AR611" s="992"/>
      <c r="AS611" s="992"/>
      <c r="AT611" s="992"/>
      <c r="AU611" s="992"/>
      <c r="AV611" s="992"/>
      <c r="AW611" s="992"/>
      <c r="AX611" s="992"/>
      <c r="AY611" s="992"/>
      <c r="AZ611" s="992"/>
      <c r="BA611" s="992"/>
    </row>
    <row r="612" spans="1:53" s="863" customFormat="1" ht="13">
      <c r="A612" s="799"/>
      <c r="B612" s="1014" t="s">
        <v>1652</v>
      </c>
      <c r="C612" s="1043" t="s">
        <v>1653</v>
      </c>
      <c r="D612" s="1044"/>
      <c r="E612" s="1044"/>
      <c r="F612" s="1045">
        <v>648023.04000000004</v>
      </c>
      <c r="G612" s="1045">
        <v>648013.61</v>
      </c>
      <c r="H612" s="1046">
        <v>9.4300000000512227</v>
      </c>
      <c r="I612" s="683">
        <v>1.4552163495534025E-5</v>
      </c>
      <c r="J612" s="1029"/>
      <c r="K612" s="1045">
        <v>5128738.4499999993</v>
      </c>
      <c r="L612" s="1045">
        <v>5176938.5300000012</v>
      </c>
      <c r="M612" s="1046">
        <v>-48200.080000001937</v>
      </c>
      <c r="N612" s="683">
        <v>-9.3105374384273264E-3</v>
      </c>
      <c r="O612" s="843"/>
      <c r="P612" s="1034"/>
      <c r="Q612" s="1045">
        <v>1925541.7000000002</v>
      </c>
      <c r="R612" s="1045">
        <v>1735443.03</v>
      </c>
      <c r="S612" s="1046">
        <v>190098.67000000016</v>
      </c>
      <c r="T612" s="683">
        <v>0.10953898613427844</v>
      </c>
      <c r="U612" s="1034"/>
      <c r="V612" s="1045">
        <v>7271386.2999999998</v>
      </c>
      <c r="W612" s="1045">
        <v>8005411.4759999998</v>
      </c>
      <c r="X612" s="1046">
        <v>-734025.17599999998</v>
      </c>
      <c r="Y612" s="684">
        <v>-9.1691123960409404E-2</v>
      </c>
      <c r="AA612" s="1048">
        <v>1005505.57</v>
      </c>
      <c r="AC612" s="1045">
        <v>611246.64</v>
      </c>
      <c r="AD612" s="1045">
        <v>732233.99</v>
      </c>
      <c r="AE612" s="1045">
        <v>584177.74</v>
      </c>
      <c r="AF612" s="1045">
        <v>844069.25</v>
      </c>
      <c r="AG612" s="1045">
        <v>669767.88</v>
      </c>
      <c r="AH612" s="1045">
        <v>553784.2300000001</v>
      </c>
      <c r="AI612" s="1045">
        <v>533645.19000000006</v>
      </c>
      <c r="AJ612" s="1045">
        <v>648013.61</v>
      </c>
      <c r="AK612" s="1045">
        <v>542209.6399999999</v>
      </c>
      <c r="AL612" s="1045">
        <v>564112.41</v>
      </c>
      <c r="AM612" s="1045">
        <v>538119.79999999993</v>
      </c>
      <c r="AN612" s="1045">
        <v>498206.00000000012</v>
      </c>
      <c r="AP612" s="1045">
        <v>547502.82999999996</v>
      </c>
      <c r="AQ612" s="1045">
        <v>632992.82999999996</v>
      </c>
      <c r="AR612" s="1045">
        <v>680994.19</v>
      </c>
      <c r="AS612" s="1045">
        <v>686249.39</v>
      </c>
      <c r="AT612" s="1045">
        <v>655457.51</v>
      </c>
      <c r="AU612" s="1045">
        <v>659993.46</v>
      </c>
      <c r="AV612" s="1045">
        <v>617525.19999999995</v>
      </c>
      <c r="AW612" s="1045">
        <v>648023.04000000004</v>
      </c>
      <c r="AX612" s="1045">
        <v>6925.27</v>
      </c>
      <c r="AY612" s="1045">
        <v>0</v>
      </c>
      <c r="AZ612" s="1045">
        <v>0</v>
      </c>
      <c r="BA612" s="1045">
        <v>0</v>
      </c>
    </row>
    <row r="613" spans="1:53" ht="13">
      <c r="B613" s="1014" t="s">
        <v>1654</v>
      </c>
      <c r="C613" s="1017" t="s">
        <v>1655</v>
      </c>
      <c r="D613" s="1018"/>
      <c r="E613" s="1018"/>
      <c r="F613" s="1015"/>
      <c r="G613" s="1015"/>
      <c r="H613" s="1015"/>
      <c r="I613" s="1015"/>
      <c r="J613" s="1019"/>
      <c r="K613" s="1020"/>
      <c r="L613" s="1020"/>
      <c r="M613" s="1020"/>
      <c r="N613" s="1016"/>
      <c r="O613" s="1015"/>
      <c r="P613" s="1019"/>
      <c r="Q613" s="1015"/>
      <c r="R613" s="1015"/>
      <c r="S613" s="1015"/>
      <c r="T613" s="1015"/>
      <c r="U613" s="1019"/>
      <c r="V613" s="1015"/>
      <c r="W613" s="1015"/>
      <c r="X613" s="1015"/>
      <c r="Y613" s="1015"/>
      <c r="Z613" s="1015"/>
      <c r="AA613" s="1021"/>
      <c r="AB613" s="1015"/>
      <c r="AC613" s="1020"/>
      <c r="AD613" s="1020"/>
      <c r="AE613" s="1020"/>
      <c r="AF613" s="1020"/>
      <c r="AG613" s="1020"/>
      <c r="AH613" s="1020"/>
      <c r="AI613" s="1020"/>
      <c r="AJ613" s="1020"/>
      <c r="AK613" s="1020"/>
      <c r="AL613" s="1020"/>
      <c r="AM613" s="1020"/>
      <c r="AN613" s="1020"/>
      <c r="AO613" s="1015"/>
      <c r="AP613" s="1020"/>
      <c r="AQ613" s="1020"/>
      <c r="AR613" s="1020"/>
      <c r="AS613" s="1020"/>
      <c r="AT613" s="1020"/>
      <c r="AU613" s="1020"/>
      <c r="AV613" s="1020"/>
      <c r="AW613" s="1020"/>
      <c r="AX613" s="1020"/>
      <c r="AY613" s="1020"/>
      <c r="AZ613" s="1020"/>
      <c r="BA613" s="1020"/>
    </row>
    <row r="614" spans="1:53" ht="0.75" customHeight="1" outlineLevel="2">
      <c r="B614" s="1014"/>
      <c r="C614" s="899"/>
      <c r="D614" s="1032"/>
      <c r="E614" s="1032"/>
      <c r="F614" s="992"/>
      <c r="G614" s="992"/>
      <c r="H614" s="992"/>
      <c r="I614" s="1023"/>
      <c r="J614" s="1029"/>
      <c r="K614" s="992"/>
      <c r="L614" s="992"/>
      <c r="M614" s="992"/>
      <c r="N614" s="1023"/>
      <c r="O614" s="1031"/>
      <c r="P614" s="1025"/>
      <c r="Q614" s="992"/>
      <c r="R614" s="992"/>
      <c r="S614" s="992"/>
      <c r="T614" s="1023"/>
      <c r="U614" s="1025"/>
      <c r="V614" s="992"/>
      <c r="W614" s="992"/>
      <c r="X614" s="992"/>
      <c r="Y614" s="1026"/>
      <c r="Z614" s="799"/>
      <c r="AA614" s="1027"/>
      <c r="AB614" s="863"/>
      <c r="AC614" s="992"/>
      <c r="AD614" s="992"/>
      <c r="AE614" s="992"/>
      <c r="AF614" s="992"/>
      <c r="AG614" s="992"/>
      <c r="AH614" s="992"/>
      <c r="AI614" s="992"/>
      <c r="AJ614" s="992"/>
      <c r="AK614" s="992"/>
      <c r="AL614" s="992"/>
      <c r="AM614" s="992"/>
      <c r="AN614" s="992"/>
      <c r="AO614" s="863"/>
      <c r="AP614" s="992"/>
      <c r="AQ614" s="992"/>
      <c r="AR614" s="992"/>
      <c r="AS614" s="992"/>
      <c r="AT614" s="992"/>
      <c r="AU614" s="992"/>
      <c r="AV614" s="992"/>
      <c r="AW614" s="992"/>
      <c r="AX614" s="992"/>
      <c r="AY614" s="992"/>
      <c r="AZ614" s="992"/>
      <c r="BA614" s="992"/>
    </row>
    <row r="615" spans="1:53" outlineLevel="2">
      <c r="A615" s="799" t="s">
        <v>1656</v>
      </c>
      <c r="B615" s="800" t="s">
        <v>1657</v>
      </c>
      <c r="C615" s="801" t="s">
        <v>1412</v>
      </c>
      <c r="D615" s="802"/>
      <c r="E615" s="803"/>
      <c r="F615" s="686">
        <v>0</v>
      </c>
      <c r="G615" s="686">
        <v>0</v>
      </c>
      <c r="H615" s="818">
        <v>0</v>
      </c>
      <c r="I615" s="804">
        <v>0</v>
      </c>
      <c r="K615" s="686">
        <v>0</v>
      </c>
      <c r="L615" s="686">
        <v>0</v>
      </c>
      <c r="M615" s="818">
        <v>0</v>
      </c>
      <c r="N615" s="804">
        <v>0</v>
      </c>
      <c r="Q615" s="686">
        <v>0</v>
      </c>
      <c r="R615" s="686">
        <v>0</v>
      </c>
      <c r="S615" s="818">
        <v>0</v>
      </c>
      <c r="T615" s="804">
        <v>0</v>
      </c>
      <c r="V615" s="686">
        <v>0</v>
      </c>
      <c r="W615" s="686">
        <v>-20001.2</v>
      </c>
      <c r="X615" s="818">
        <v>20001.2</v>
      </c>
      <c r="Y615" s="804" t="s">
        <v>3376</v>
      </c>
      <c r="AA615" s="687">
        <v>0</v>
      </c>
      <c r="AB615" s="686"/>
      <c r="AC615" s="686">
        <v>0</v>
      </c>
      <c r="AD615" s="686">
        <v>0</v>
      </c>
      <c r="AE615" s="686">
        <v>0</v>
      </c>
      <c r="AF615" s="686">
        <v>0</v>
      </c>
      <c r="AG615" s="686">
        <v>0</v>
      </c>
      <c r="AH615" s="686">
        <v>0</v>
      </c>
      <c r="AI615" s="686">
        <v>0</v>
      </c>
      <c r="AJ615" s="686">
        <v>0</v>
      </c>
      <c r="AK615" s="686">
        <v>0</v>
      </c>
      <c r="AL615" s="686">
        <v>0</v>
      </c>
      <c r="AM615" s="686">
        <v>0</v>
      </c>
      <c r="AN615" s="686">
        <v>0</v>
      </c>
      <c r="AO615" s="686"/>
      <c r="AP615" s="686">
        <v>0</v>
      </c>
      <c r="AQ615" s="686">
        <v>0</v>
      </c>
      <c r="AR615" s="686">
        <v>0</v>
      </c>
      <c r="AS615" s="686">
        <v>0</v>
      </c>
      <c r="AT615" s="686">
        <v>0</v>
      </c>
      <c r="AU615" s="686">
        <v>0</v>
      </c>
      <c r="AV615" s="686">
        <v>0</v>
      </c>
      <c r="AW615" s="686">
        <v>0</v>
      </c>
      <c r="AX615" s="686">
        <v>0</v>
      </c>
      <c r="AY615" s="686">
        <v>0</v>
      </c>
      <c r="AZ615" s="686">
        <v>0</v>
      </c>
      <c r="BA615" s="686">
        <v>0</v>
      </c>
    </row>
    <row r="616" spans="1:53" outlineLevel="2">
      <c r="A616" s="799" t="s">
        <v>1658</v>
      </c>
      <c r="B616" s="800" t="s">
        <v>1659</v>
      </c>
      <c r="C616" s="801" t="s">
        <v>1412</v>
      </c>
      <c r="D616" s="802"/>
      <c r="E616" s="803"/>
      <c r="F616" s="686">
        <v>0</v>
      </c>
      <c r="G616" s="686">
        <v>0</v>
      </c>
      <c r="H616" s="818">
        <v>0</v>
      </c>
      <c r="I616" s="804">
        <v>0</v>
      </c>
      <c r="K616" s="686">
        <v>0</v>
      </c>
      <c r="L616" s="686">
        <v>35798</v>
      </c>
      <c r="M616" s="818">
        <v>-35798</v>
      </c>
      <c r="N616" s="804" t="s">
        <v>3376</v>
      </c>
      <c r="Q616" s="686">
        <v>0</v>
      </c>
      <c r="R616" s="686">
        <v>4913</v>
      </c>
      <c r="S616" s="818">
        <v>-4913</v>
      </c>
      <c r="T616" s="804" t="s">
        <v>3376</v>
      </c>
      <c r="V616" s="686">
        <v>6307.9800000000005</v>
      </c>
      <c r="W616" s="686">
        <v>55466</v>
      </c>
      <c r="X616" s="818">
        <v>-49158.02</v>
      </c>
      <c r="Y616" s="804">
        <v>-0.88627303212778996</v>
      </c>
      <c r="AA616" s="687">
        <v>4917</v>
      </c>
      <c r="AB616" s="686"/>
      <c r="AC616" s="686">
        <v>11217</v>
      </c>
      <c r="AD616" s="686">
        <v>4917</v>
      </c>
      <c r="AE616" s="686">
        <v>4917</v>
      </c>
      <c r="AF616" s="686">
        <v>4917</v>
      </c>
      <c r="AG616" s="686">
        <v>4917</v>
      </c>
      <c r="AH616" s="686">
        <v>4913</v>
      </c>
      <c r="AI616" s="686">
        <v>0</v>
      </c>
      <c r="AJ616" s="686">
        <v>0</v>
      </c>
      <c r="AK616" s="686">
        <v>6307.9800000000005</v>
      </c>
      <c r="AL616" s="686">
        <v>0</v>
      </c>
      <c r="AM616" s="686">
        <v>0</v>
      </c>
      <c r="AN616" s="686">
        <v>0</v>
      </c>
      <c r="AO616" s="686"/>
      <c r="AP616" s="686">
        <v>0</v>
      </c>
      <c r="AQ616" s="686">
        <v>0</v>
      </c>
      <c r="AR616" s="686">
        <v>0</v>
      </c>
      <c r="AS616" s="686">
        <v>0</v>
      </c>
      <c r="AT616" s="686">
        <v>0</v>
      </c>
      <c r="AU616" s="686">
        <v>0</v>
      </c>
      <c r="AV616" s="686">
        <v>0</v>
      </c>
      <c r="AW616" s="686">
        <v>0</v>
      </c>
      <c r="AX616" s="686">
        <v>0</v>
      </c>
      <c r="AY616" s="686">
        <v>0</v>
      </c>
      <c r="AZ616" s="686">
        <v>0</v>
      </c>
      <c r="BA616" s="686">
        <v>0</v>
      </c>
    </row>
    <row r="617" spans="1:53" outlineLevel="2">
      <c r="A617" s="799" t="s">
        <v>3399</v>
      </c>
      <c r="B617" s="800" t="s">
        <v>3400</v>
      </c>
      <c r="C617" s="801" t="s">
        <v>1412</v>
      </c>
      <c r="D617" s="802"/>
      <c r="E617" s="803"/>
      <c r="F617" s="686">
        <v>0</v>
      </c>
      <c r="G617" s="686">
        <v>5542</v>
      </c>
      <c r="H617" s="818">
        <v>-5542</v>
      </c>
      <c r="I617" s="804" t="s">
        <v>3376</v>
      </c>
      <c r="K617" s="686">
        <v>51548</v>
      </c>
      <c r="L617" s="686">
        <v>11084</v>
      </c>
      <c r="M617" s="818">
        <v>40464</v>
      </c>
      <c r="N617" s="804">
        <v>3.6506676290147961</v>
      </c>
      <c r="Q617" s="686">
        <v>5538</v>
      </c>
      <c r="R617" s="686">
        <v>11084</v>
      </c>
      <c r="S617" s="818">
        <v>-5546</v>
      </c>
      <c r="T617" s="804">
        <v>-0.50036088054853844</v>
      </c>
      <c r="V617" s="686">
        <v>73716</v>
      </c>
      <c r="W617" s="686">
        <v>11084</v>
      </c>
      <c r="X617" s="818">
        <v>62632</v>
      </c>
      <c r="Y617" s="804">
        <v>5.6506676290147961</v>
      </c>
      <c r="AA617" s="687">
        <v>0</v>
      </c>
      <c r="AB617" s="686"/>
      <c r="AC617" s="686">
        <v>0</v>
      </c>
      <c r="AD617" s="686">
        <v>0</v>
      </c>
      <c r="AE617" s="686">
        <v>0</v>
      </c>
      <c r="AF617" s="686">
        <v>0</v>
      </c>
      <c r="AG617" s="686">
        <v>0</v>
      </c>
      <c r="AH617" s="686">
        <v>0</v>
      </c>
      <c r="AI617" s="686">
        <v>5542</v>
      </c>
      <c r="AJ617" s="686">
        <v>5542</v>
      </c>
      <c r="AK617" s="686">
        <v>5542</v>
      </c>
      <c r="AL617" s="686">
        <v>5542</v>
      </c>
      <c r="AM617" s="686">
        <v>5542</v>
      </c>
      <c r="AN617" s="686">
        <v>5542</v>
      </c>
      <c r="AO617" s="686"/>
      <c r="AP617" s="686">
        <v>23842</v>
      </c>
      <c r="AQ617" s="686">
        <v>5542</v>
      </c>
      <c r="AR617" s="686">
        <v>5542</v>
      </c>
      <c r="AS617" s="686">
        <v>5542</v>
      </c>
      <c r="AT617" s="686">
        <v>5542</v>
      </c>
      <c r="AU617" s="686">
        <v>5538</v>
      </c>
      <c r="AV617" s="686">
        <v>0</v>
      </c>
      <c r="AW617" s="686">
        <v>0</v>
      </c>
      <c r="AX617" s="686">
        <v>0</v>
      </c>
      <c r="AY617" s="686">
        <v>0</v>
      </c>
      <c r="AZ617" s="686">
        <v>0</v>
      </c>
      <c r="BA617" s="686">
        <v>0</v>
      </c>
    </row>
    <row r="618" spans="1:53" outlineLevel="2">
      <c r="A618" s="799" t="s">
        <v>3806</v>
      </c>
      <c r="B618" s="800" t="s">
        <v>3807</v>
      </c>
      <c r="C618" s="801" t="s">
        <v>1412</v>
      </c>
      <c r="D618" s="802"/>
      <c r="E618" s="803"/>
      <c r="F618" s="686">
        <v>5483</v>
      </c>
      <c r="G618" s="686">
        <v>0</v>
      </c>
      <c r="H618" s="818">
        <v>5483</v>
      </c>
      <c r="I618" s="804" t="s">
        <v>3376</v>
      </c>
      <c r="K618" s="686">
        <v>10966</v>
      </c>
      <c r="L618" s="686">
        <v>0</v>
      </c>
      <c r="M618" s="818">
        <v>10966</v>
      </c>
      <c r="N618" s="804" t="s">
        <v>3376</v>
      </c>
      <c r="Q618" s="686">
        <v>10966</v>
      </c>
      <c r="R618" s="686">
        <v>0</v>
      </c>
      <c r="S618" s="818">
        <v>10966</v>
      </c>
      <c r="T618" s="804" t="s">
        <v>3376</v>
      </c>
      <c r="V618" s="686">
        <v>10966</v>
      </c>
      <c r="W618" s="686">
        <v>0</v>
      </c>
      <c r="X618" s="818">
        <v>10966</v>
      </c>
      <c r="Y618" s="804" t="s">
        <v>3376</v>
      </c>
      <c r="AA618" s="687">
        <v>0</v>
      </c>
      <c r="AB618" s="686"/>
      <c r="AC618" s="686">
        <v>0</v>
      </c>
      <c r="AD618" s="686">
        <v>0</v>
      </c>
      <c r="AE618" s="686">
        <v>0</v>
      </c>
      <c r="AF618" s="686">
        <v>0</v>
      </c>
      <c r="AG618" s="686">
        <v>0</v>
      </c>
      <c r="AH618" s="686">
        <v>0</v>
      </c>
      <c r="AI618" s="686">
        <v>0</v>
      </c>
      <c r="AJ618" s="686">
        <v>0</v>
      </c>
      <c r="AK618" s="686">
        <v>0</v>
      </c>
      <c r="AL618" s="686">
        <v>0</v>
      </c>
      <c r="AM618" s="686">
        <v>0</v>
      </c>
      <c r="AN618" s="686">
        <v>0</v>
      </c>
      <c r="AO618" s="686"/>
      <c r="AP618" s="686">
        <v>0</v>
      </c>
      <c r="AQ618" s="686">
        <v>0</v>
      </c>
      <c r="AR618" s="686">
        <v>0</v>
      </c>
      <c r="AS618" s="686">
        <v>0</v>
      </c>
      <c r="AT618" s="686">
        <v>0</v>
      </c>
      <c r="AU618" s="686">
        <v>0</v>
      </c>
      <c r="AV618" s="686">
        <v>5483</v>
      </c>
      <c r="AW618" s="686">
        <v>5483</v>
      </c>
      <c r="AX618" s="686">
        <v>0</v>
      </c>
      <c r="AY618" s="686">
        <v>0</v>
      </c>
      <c r="AZ618" s="686">
        <v>0</v>
      </c>
      <c r="BA618" s="686">
        <v>0</v>
      </c>
    </row>
    <row r="619" spans="1:53" s="863" customFormat="1" ht="13">
      <c r="A619" s="799" t="s">
        <v>1660</v>
      </c>
      <c r="B619" s="1014" t="s">
        <v>1661</v>
      </c>
      <c r="C619" s="892" t="s">
        <v>1662</v>
      </c>
      <c r="D619" s="1032"/>
      <c r="E619" s="1032"/>
      <c r="F619" s="992">
        <v>5483</v>
      </c>
      <c r="G619" s="992">
        <v>5542</v>
      </c>
      <c r="H619" s="887">
        <v>-59</v>
      </c>
      <c r="I619" s="680">
        <v>-1.0645976181883796E-2</v>
      </c>
      <c r="J619" s="1029"/>
      <c r="K619" s="992">
        <v>62514</v>
      </c>
      <c r="L619" s="992">
        <v>46882</v>
      </c>
      <c r="M619" s="887">
        <v>15632</v>
      </c>
      <c r="N619" s="680">
        <v>0.33343287402414573</v>
      </c>
      <c r="O619" s="806"/>
      <c r="P619" s="1030"/>
      <c r="Q619" s="992">
        <v>16504</v>
      </c>
      <c r="R619" s="992">
        <v>15997</v>
      </c>
      <c r="S619" s="887">
        <v>507</v>
      </c>
      <c r="T619" s="680">
        <v>3.1693442520472591E-2</v>
      </c>
      <c r="U619" s="1030"/>
      <c r="V619" s="992">
        <v>90989.98</v>
      </c>
      <c r="W619" s="992">
        <v>46548.800000000003</v>
      </c>
      <c r="X619" s="887">
        <v>44441.179999999993</v>
      </c>
      <c r="Y619" s="679">
        <v>0.95472235589317</v>
      </c>
      <c r="AA619" s="1027">
        <v>4917</v>
      </c>
      <c r="AC619" s="992">
        <v>11217</v>
      </c>
      <c r="AD619" s="992">
        <v>4917</v>
      </c>
      <c r="AE619" s="992">
        <v>4917</v>
      </c>
      <c r="AF619" s="992">
        <v>4917</v>
      </c>
      <c r="AG619" s="992">
        <v>4917</v>
      </c>
      <c r="AH619" s="992">
        <v>4913</v>
      </c>
      <c r="AI619" s="992">
        <v>5542</v>
      </c>
      <c r="AJ619" s="992">
        <v>5542</v>
      </c>
      <c r="AK619" s="992">
        <v>11849.98</v>
      </c>
      <c r="AL619" s="992">
        <v>5542</v>
      </c>
      <c r="AM619" s="992">
        <v>5542</v>
      </c>
      <c r="AN619" s="992">
        <v>5542</v>
      </c>
      <c r="AP619" s="992">
        <v>23842</v>
      </c>
      <c r="AQ619" s="992">
        <v>5542</v>
      </c>
      <c r="AR619" s="992">
        <v>5542</v>
      </c>
      <c r="AS619" s="992">
        <v>5542</v>
      </c>
      <c r="AT619" s="992">
        <v>5542</v>
      </c>
      <c r="AU619" s="992">
        <v>5538</v>
      </c>
      <c r="AV619" s="992">
        <v>5483</v>
      </c>
      <c r="AW619" s="992">
        <v>5483</v>
      </c>
      <c r="AX619" s="992">
        <v>0</v>
      </c>
      <c r="AY619" s="992">
        <v>0</v>
      </c>
      <c r="AZ619" s="992">
        <v>0</v>
      </c>
      <c r="BA619" s="992">
        <v>0</v>
      </c>
    </row>
    <row r="620" spans="1:53" s="863" customFormat="1" ht="0.75" customHeight="1" outlineLevel="2">
      <c r="A620" s="799"/>
      <c r="B620" s="1014"/>
      <c r="C620" s="892"/>
      <c r="D620" s="1032"/>
      <c r="E620" s="1032"/>
      <c r="F620" s="992"/>
      <c r="G620" s="992"/>
      <c r="H620" s="887"/>
      <c r="I620" s="680"/>
      <c r="J620" s="1029"/>
      <c r="K620" s="992"/>
      <c r="L620" s="992"/>
      <c r="M620" s="887"/>
      <c r="N620" s="680"/>
      <c r="O620" s="806"/>
      <c r="P620" s="1030"/>
      <c r="Q620" s="992"/>
      <c r="R620" s="992"/>
      <c r="S620" s="887"/>
      <c r="T620" s="680"/>
      <c r="U620" s="1030"/>
      <c r="V620" s="992"/>
      <c r="W620" s="992"/>
      <c r="X620" s="887"/>
      <c r="Y620" s="679"/>
      <c r="AA620" s="1027"/>
      <c r="AC620" s="992"/>
      <c r="AD620" s="992"/>
      <c r="AE620" s="992"/>
      <c r="AF620" s="992"/>
      <c r="AG620" s="992"/>
      <c r="AH620" s="992"/>
      <c r="AI620" s="992"/>
      <c r="AJ620" s="992"/>
      <c r="AK620" s="992"/>
      <c r="AL620" s="992"/>
      <c r="AM620" s="992"/>
      <c r="AN620" s="992"/>
      <c r="AP620" s="992"/>
      <c r="AQ620" s="992"/>
      <c r="AR620" s="992"/>
      <c r="AS620" s="992"/>
      <c r="AT620" s="992"/>
      <c r="AU620" s="992"/>
      <c r="AV620" s="992"/>
      <c r="AW620" s="992"/>
      <c r="AX620" s="992"/>
      <c r="AY620" s="992"/>
      <c r="AZ620" s="992"/>
      <c r="BA620" s="992"/>
    </row>
    <row r="621" spans="1:53" ht="13" outlineLevel="2">
      <c r="B621" s="1014"/>
      <c r="C621" s="892"/>
      <c r="D621" s="1032"/>
      <c r="E621" s="1032"/>
      <c r="F621" s="992"/>
      <c r="G621" s="992"/>
      <c r="H621" s="887"/>
      <c r="I621" s="680"/>
      <c r="J621" s="1029"/>
      <c r="K621" s="992"/>
      <c r="L621" s="992"/>
      <c r="M621" s="887"/>
      <c r="N621" s="680"/>
      <c r="O621" s="806"/>
      <c r="P621" s="1030"/>
      <c r="Q621" s="992"/>
      <c r="R621" s="992"/>
      <c r="S621" s="887"/>
      <c r="T621" s="680"/>
      <c r="U621" s="1030"/>
      <c r="V621" s="992"/>
      <c r="W621" s="992"/>
      <c r="X621" s="887"/>
      <c r="Y621" s="679"/>
      <c r="Z621" s="799"/>
      <c r="AA621" s="1027"/>
      <c r="AB621" s="863"/>
      <c r="AC621" s="992"/>
      <c r="AD621" s="992"/>
      <c r="AE621" s="992"/>
      <c r="AF621" s="992"/>
      <c r="AG621" s="992"/>
      <c r="AH621" s="992"/>
      <c r="AI621" s="992"/>
      <c r="AJ621" s="992"/>
      <c r="AK621" s="992"/>
      <c r="AL621" s="992"/>
      <c r="AM621" s="992"/>
      <c r="AN621" s="992"/>
      <c r="AO621" s="863"/>
      <c r="AP621" s="992"/>
      <c r="AQ621" s="992"/>
      <c r="AR621" s="992"/>
      <c r="AS621" s="992"/>
      <c r="AT621" s="992"/>
      <c r="AU621" s="992"/>
      <c r="AV621" s="992"/>
      <c r="AW621" s="992"/>
      <c r="AX621" s="992"/>
      <c r="AY621" s="992"/>
      <c r="AZ621" s="992"/>
      <c r="BA621" s="992"/>
    </row>
    <row r="622" spans="1:53" outlineLevel="2">
      <c r="A622" s="799" t="s">
        <v>1663</v>
      </c>
      <c r="B622" s="800" t="s">
        <v>1664</v>
      </c>
      <c r="C622" s="801" t="s">
        <v>1665</v>
      </c>
      <c r="D622" s="802"/>
      <c r="E622" s="803"/>
      <c r="F622" s="686">
        <v>22355.66</v>
      </c>
      <c r="G622" s="686">
        <v>1847201.5899999999</v>
      </c>
      <c r="H622" s="818">
        <v>-1824845.93</v>
      </c>
      <c r="I622" s="804">
        <v>-0.98789755264340162</v>
      </c>
      <c r="K622" s="686">
        <v>-185568.33000000002</v>
      </c>
      <c r="L622" s="686">
        <v>-278621.02</v>
      </c>
      <c r="M622" s="818">
        <v>93052.69</v>
      </c>
      <c r="N622" s="804">
        <v>0.33397584288507737</v>
      </c>
      <c r="Q622" s="686">
        <v>25350.52</v>
      </c>
      <c r="R622" s="686">
        <v>-134915.95000000001</v>
      </c>
      <c r="S622" s="818">
        <v>160266.47</v>
      </c>
      <c r="T622" s="804">
        <v>1.1878986139148113</v>
      </c>
      <c r="V622" s="686">
        <v>-185863.61000000002</v>
      </c>
      <c r="W622" s="686">
        <v>354557.66000000003</v>
      </c>
      <c r="X622" s="818">
        <v>-540421.27</v>
      </c>
      <c r="Y622" s="804">
        <v>-1.524212648515336</v>
      </c>
      <c r="AA622" s="687">
        <v>641298.04</v>
      </c>
      <c r="AB622" s="686"/>
      <c r="AC622" s="686">
        <v>0</v>
      </c>
      <c r="AD622" s="686">
        <v>-15878.23</v>
      </c>
      <c r="AE622" s="686">
        <v>-23444.46</v>
      </c>
      <c r="AF622" s="686">
        <v>-17899.810000000001</v>
      </c>
      <c r="AG622" s="686">
        <v>-86482.57</v>
      </c>
      <c r="AH622" s="686">
        <v>-20205.75</v>
      </c>
      <c r="AI622" s="686">
        <v>-1961911.79</v>
      </c>
      <c r="AJ622" s="686">
        <v>1847201.5899999999</v>
      </c>
      <c r="AK622" s="686">
        <v>-30949.97</v>
      </c>
      <c r="AL622" s="686">
        <v>-74225.89</v>
      </c>
      <c r="AM622" s="686">
        <v>127677.26000000001</v>
      </c>
      <c r="AN622" s="686">
        <v>-22796.68</v>
      </c>
      <c r="AO622" s="686"/>
      <c r="AP622" s="686">
        <v>-25926.28</v>
      </c>
      <c r="AQ622" s="686">
        <v>-25519.77</v>
      </c>
      <c r="AR622" s="686">
        <v>-60898.11</v>
      </c>
      <c r="AS622" s="686">
        <v>-61925.840000000004</v>
      </c>
      <c r="AT622" s="686">
        <v>-36648.85</v>
      </c>
      <c r="AU622" s="686">
        <v>-18893.38</v>
      </c>
      <c r="AV622" s="686">
        <v>21888.240000000002</v>
      </c>
      <c r="AW622" s="686">
        <v>22355.66</v>
      </c>
      <c r="AX622" s="686">
        <v>0</v>
      </c>
      <c r="AY622" s="686">
        <v>0</v>
      </c>
      <c r="AZ622" s="686">
        <v>0</v>
      </c>
      <c r="BA622" s="686">
        <v>0</v>
      </c>
    </row>
    <row r="623" spans="1:53" ht="13" outlineLevel="2">
      <c r="A623" s="799" t="s">
        <v>1666</v>
      </c>
      <c r="B623" s="1014"/>
      <c r="C623" s="890" t="s">
        <v>1667</v>
      </c>
      <c r="D623" s="1032"/>
      <c r="E623" s="1032"/>
      <c r="F623" s="992">
        <v>22355.66</v>
      </c>
      <c r="G623" s="992">
        <v>1847201.5899999999</v>
      </c>
      <c r="H623" s="887">
        <v>-1824845.93</v>
      </c>
      <c r="I623" s="680">
        <v>-0.98789755264340162</v>
      </c>
      <c r="J623" s="1029"/>
      <c r="K623" s="992">
        <v>-185568.33000000002</v>
      </c>
      <c r="L623" s="992">
        <v>-278621.02</v>
      </c>
      <c r="M623" s="887">
        <v>93052.69</v>
      </c>
      <c r="N623" s="680">
        <v>0.33397584288507737</v>
      </c>
      <c r="O623" s="806"/>
      <c r="P623" s="1030"/>
      <c r="Q623" s="992">
        <v>25350.52</v>
      </c>
      <c r="R623" s="992">
        <v>-134915.95000000001</v>
      </c>
      <c r="S623" s="887">
        <v>160266.47</v>
      </c>
      <c r="T623" s="680">
        <v>1.1878986139148113</v>
      </c>
      <c r="U623" s="1030"/>
      <c r="V623" s="992">
        <v>-185863.61000000002</v>
      </c>
      <c r="W623" s="992">
        <v>354557.66000000003</v>
      </c>
      <c r="X623" s="887">
        <v>-540421.27</v>
      </c>
      <c r="Y623" s="679">
        <v>-1.524212648515336</v>
      </c>
      <c r="Z623" s="799"/>
      <c r="AA623" s="1027">
        <v>641298.04</v>
      </c>
      <c r="AB623" s="863"/>
      <c r="AC623" s="992">
        <v>0</v>
      </c>
      <c r="AD623" s="992">
        <v>-15878.23</v>
      </c>
      <c r="AE623" s="992">
        <v>-23444.46</v>
      </c>
      <c r="AF623" s="992">
        <v>-17899.810000000001</v>
      </c>
      <c r="AG623" s="992">
        <v>-86482.57</v>
      </c>
      <c r="AH623" s="992">
        <v>-20205.75</v>
      </c>
      <c r="AI623" s="992">
        <v>-1961911.79</v>
      </c>
      <c r="AJ623" s="992">
        <v>1847201.5899999999</v>
      </c>
      <c r="AK623" s="992">
        <v>-30949.97</v>
      </c>
      <c r="AL623" s="992">
        <v>-74225.89</v>
      </c>
      <c r="AM623" s="992">
        <v>127677.26000000001</v>
      </c>
      <c r="AN623" s="992">
        <v>-22796.68</v>
      </c>
      <c r="AO623" s="863"/>
      <c r="AP623" s="992">
        <v>-25926.28</v>
      </c>
      <c r="AQ623" s="992">
        <v>-25519.77</v>
      </c>
      <c r="AR623" s="992">
        <v>-60898.11</v>
      </c>
      <c r="AS623" s="992">
        <v>-61925.840000000004</v>
      </c>
      <c r="AT623" s="992">
        <v>-36648.85</v>
      </c>
      <c r="AU623" s="992">
        <v>-18893.38</v>
      </c>
      <c r="AV623" s="992">
        <v>21888.240000000002</v>
      </c>
      <c r="AW623" s="992">
        <v>22355.66</v>
      </c>
      <c r="AX623" s="992">
        <v>0</v>
      </c>
      <c r="AY623" s="992">
        <v>0</v>
      </c>
      <c r="AZ623" s="992">
        <v>0</v>
      </c>
      <c r="BA623" s="992">
        <v>0</v>
      </c>
    </row>
    <row r="624" spans="1:53" outlineLevel="2">
      <c r="A624" s="799" t="s">
        <v>1470</v>
      </c>
      <c r="B624" s="800" t="s">
        <v>1471</v>
      </c>
      <c r="C624" s="801" t="s">
        <v>1472</v>
      </c>
      <c r="D624" s="802"/>
      <c r="E624" s="803"/>
      <c r="F624" s="686">
        <v>344886.91000000003</v>
      </c>
      <c r="G624" s="686">
        <v>354827.43</v>
      </c>
      <c r="H624" s="818">
        <v>-9940.5199999999604</v>
      </c>
      <c r="I624" s="804">
        <v>-2.8015083275833439E-2</v>
      </c>
      <c r="K624" s="686">
        <v>2391194.35</v>
      </c>
      <c r="L624" s="686">
        <v>2202356.9300000002</v>
      </c>
      <c r="M624" s="818">
        <v>188837.41999999993</v>
      </c>
      <c r="N624" s="804">
        <v>8.5743331350018687E-2</v>
      </c>
      <c r="Q624" s="686">
        <v>947013.69000000006</v>
      </c>
      <c r="R624" s="686">
        <v>847652.57000000007</v>
      </c>
      <c r="S624" s="818">
        <v>99361.12</v>
      </c>
      <c r="T624" s="804">
        <v>0.11721915737245979</v>
      </c>
      <c r="V624" s="686">
        <v>3436019.59</v>
      </c>
      <c r="W624" s="686">
        <v>3166496.18</v>
      </c>
      <c r="X624" s="818">
        <v>269523.40999999968</v>
      </c>
      <c r="Y624" s="804">
        <v>8.5117238322390668E-2</v>
      </c>
      <c r="AA624" s="687">
        <v>212359.30000000002</v>
      </c>
      <c r="AB624" s="686"/>
      <c r="AC624" s="686">
        <v>208499.1</v>
      </c>
      <c r="AD624" s="686">
        <v>325692.58</v>
      </c>
      <c r="AE624" s="686">
        <v>241746.98</v>
      </c>
      <c r="AF624" s="686">
        <v>244103.54</v>
      </c>
      <c r="AG624" s="686">
        <v>334662.16000000003</v>
      </c>
      <c r="AH624" s="686">
        <v>253403.04</v>
      </c>
      <c r="AI624" s="686">
        <v>239422.1</v>
      </c>
      <c r="AJ624" s="686">
        <v>354827.43</v>
      </c>
      <c r="AK624" s="686">
        <v>252333.96</v>
      </c>
      <c r="AL624" s="686">
        <v>278561.05</v>
      </c>
      <c r="AM624" s="686">
        <v>274273.78999999998</v>
      </c>
      <c r="AN624" s="686">
        <v>239656.44</v>
      </c>
      <c r="AO624" s="686"/>
      <c r="AP624" s="686">
        <v>290155.07</v>
      </c>
      <c r="AQ624" s="686">
        <v>348907.92</v>
      </c>
      <c r="AR624" s="686">
        <v>275709.37</v>
      </c>
      <c r="AS624" s="686">
        <v>252527.6</v>
      </c>
      <c r="AT624" s="686">
        <v>276880.7</v>
      </c>
      <c r="AU624" s="686">
        <v>285976.57</v>
      </c>
      <c r="AV624" s="686">
        <v>316150.21000000002</v>
      </c>
      <c r="AW624" s="686">
        <v>344886.91000000003</v>
      </c>
      <c r="AX624" s="686">
        <v>0</v>
      </c>
      <c r="AY624" s="686">
        <v>0</v>
      </c>
      <c r="AZ624" s="686">
        <v>0</v>
      </c>
      <c r="BA624" s="686">
        <v>0</v>
      </c>
    </row>
    <row r="625" spans="1:53" outlineLevel="2">
      <c r="A625" s="799" t="s">
        <v>1473</v>
      </c>
      <c r="B625" s="800" t="s">
        <v>1474</v>
      </c>
      <c r="C625" s="801" t="s">
        <v>1475</v>
      </c>
      <c r="D625" s="802"/>
      <c r="E625" s="803"/>
      <c r="F625" s="686">
        <v>124392.85</v>
      </c>
      <c r="G625" s="686">
        <v>123433.86</v>
      </c>
      <c r="H625" s="818">
        <v>958.99000000000524</v>
      </c>
      <c r="I625" s="804">
        <v>7.769262016111343E-3</v>
      </c>
      <c r="K625" s="686">
        <v>774436.55</v>
      </c>
      <c r="L625" s="686">
        <v>1404143.35</v>
      </c>
      <c r="M625" s="818">
        <v>-629706.80000000005</v>
      </c>
      <c r="N625" s="804">
        <v>-0.44846332819223905</v>
      </c>
      <c r="Q625" s="686">
        <v>325511.27</v>
      </c>
      <c r="R625" s="686">
        <v>385872.33</v>
      </c>
      <c r="S625" s="818">
        <v>-60361.06</v>
      </c>
      <c r="T625" s="804">
        <v>-0.15642754172085879</v>
      </c>
      <c r="V625" s="686">
        <v>1110830.0900000001</v>
      </c>
      <c r="W625" s="686">
        <v>2352245.0700000003</v>
      </c>
      <c r="X625" s="818">
        <v>-1241414.9800000002</v>
      </c>
      <c r="Y625" s="804">
        <v>-0.52775750104983754</v>
      </c>
      <c r="AA625" s="687">
        <v>183369.02</v>
      </c>
      <c r="AB625" s="686"/>
      <c r="AC625" s="686">
        <v>276576.15000000002</v>
      </c>
      <c r="AD625" s="686">
        <v>247912.14</v>
      </c>
      <c r="AE625" s="686">
        <v>168733.29</v>
      </c>
      <c r="AF625" s="686">
        <v>175777.48</v>
      </c>
      <c r="AG625" s="686">
        <v>149271.96</v>
      </c>
      <c r="AH625" s="686">
        <v>129553.82</v>
      </c>
      <c r="AI625" s="686">
        <v>132884.65</v>
      </c>
      <c r="AJ625" s="686">
        <v>123433.86</v>
      </c>
      <c r="AK625" s="686">
        <v>100294.09</v>
      </c>
      <c r="AL625" s="686">
        <v>99953.600000000006</v>
      </c>
      <c r="AM625" s="686">
        <v>68523.09</v>
      </c>
      <c r="AN625" s="686">
        <v>67622.759999999995</v>
      </c>
      <c r="AO625" s="686"/>
      <c r="AP625" s="686">
        <v>104619.42</v>
      </c>
      <c r="AQ625" s="686">
        <v>96025.290000000008</v>
      </c>
      <c r="AR625" s="686">
        <v>89320.7</v>
      </c>
      <c r="AS625" s="686">
        <v>79366.36</v>
      </c>
      <c r="AT625" s="686">
        <v>79593.509999999995</v>
      </c>
      <c r="AU625" s="686">
        <v>86818.48</v>
      </c>
      <c r="AV625" s="686">
        <v>114299.94</v>
      </c>
      <c r="AW625" s="686">
        <v>124392.85</v>
      </c>
      <c r="AX625" s="686">
        <v>0</v>
      </c>
      <c r="AY625" s="686">
        <v>0</v>
      </c>
      <c r="AZ625" s="686">
        <v>0</v>
      </c>
      <c r="BA625" s="686">
        <v>0</v>
      </c>
    </row>
    <row r="626" spans="1:53" s="863" customFormat="1" ht="13" outlineLevel="2">
      <c r="A626" s="799" t="s">
        <v>1476</v>
      </c>
      <c r="B626" s="1014"/>
      <c r="C626" s="1033" t="s">
        <v>1477</v>
      </c>
      <c r="D626" s="1032"/>
      <c r="E626" s="1032"/>
      <c r="F626" s="992">
        <v>469279.76</v>
      </c>
      <c r="G626" s="992">
        <v>478261.29</v>
      </c>
      <c r="H626" s="887">
        <v>-8981.5299999999697</v>
      </c>
      <c r="I626" s="680">
        <v>-1.8779546218344309E-2</v>
      </c>
      <c r="J626" s="1029"/>
      <c r="K626" s="992">
        <v>3165630.9000000004</v>
      </c>
      <c r="L626" s="992">
        <v>3606500.2800000003</v>
      </c>
      <c r="M626" s="887">
        <v>-440869.37999999989</v>
      </c>
      <c r="N626" s="680">
        <v>-0.12224299064798627</v>
      </c>
      <c r="O626" s="843"/>
      <c r="P626" s="1034"/>
      <c r="Q626" s="992">
        <v>1272524.96</v>
      </c>
      <c r="R626" s="992">
        <v>1233524.9000000001</v>
      </c>
      <c r="S626" s="887">
        <v>39000.059999999823</v>
      </c>
      <c r="T626" s="680">
        <v>3.1616759418476123E-2</v>
      </c>
      <c r="U626" s="1034"/>
      <c r="V626" s="992">
        <v>4546849.68</v>
      </c>
      <c r="W626" s="992">
        <v>5518741.25</v>
      </c>
      <c r="X626" s="887">
        <v>-971891.5700000003</v>
      </c>
      <c r="Y626" s="679">
        <v>-0.17610747197107679</v>
      </c>
      <c r="AA626" s="1027">
        <v>395728.32</v>
      </c>
      <c r="AC626" s="992">
        <v>485075.25</v>
      </c>
      <c r="AD626" s="992">
        <v>573604.72</v>
      </c>
      <c r="AE626" s="992">
        <v>410480.27</v>
      </c>
      <c r="AF626" s="992">
        <v>419881.02</v>
      </c>
      <c r="AG626" s="992">
        <v>483934.12</v>
      </c>
      <c r="AH626" s="992">
        <v>382956.86</v>
      </c>
      <c r="AI626" s="992">
        <v>372306.75</v>
      </c>
      <c r="AJ626" s="992">
        <v>478261.29</v>
      </c>
      <c r="AK626" s="992">
        <v>352628.05</v>
      </c>
      <c r="AL626" s="992">
        <v>378514.65</v>
      </c>
      <c r="AM626" s="992">
        <v>342796.88</v>
      </c>
      <c r="AN626" s="992">
        <v>307279.2</v>
      </c>
      <c r="AP626" s="992">
        <v>394774.49</v>
      </c>
      <c r="AQ626" s="992">
        <v>444933.20999999996</v>
      </c>
      <c r="AR626" s="992">
        <v>365030.07</v>
      </c>
      <c r="AS626" s="992">
        <v>331893.96000000002</v>
      </c>
      <c r="AT626" s="992">
        <v>356474.21</v>
      </c>
      <c r="AU626" s="992">
        <v>372795.05</v>
      </c>
      <c r="AV626" s="992">
        <v>430450.15</v>
      </c>
      <c r="AW626" s="992">
        <v>469279.76</v>
      </c>
      <c r="AX626" s="992">
        <v>0</v>
      </c>
      <c r="AY626" s="992">
        <v>0</v>
      </c>
      <c r="AZ626" s="992">
        <v>0</v>
      </c>
      <c r="BA626" s="992">
        <v>0</v>
      </c>
    </row>
    <row r="627" spans="1:53" s="863" customFormat="1" ht="13" outlineLevel="2">
      <c r="A627" s="799"/>
      <c r="B627" s="1014"/>
      <c r="C627" s="890" t="s">
        <v>1478</v>
      </c>
      <c r="D627" s="1032"/>
      <c r="E627" s="1032"/>
      <c r="F627" s="992">
        <v>98548.749599999996</v>
      </c>
      <c r="G627" s="992">
        <v>100434.87089999999</v>
      </c>
      <c r="H627" s="887">
        <v>-1886.1212999999989</v>
      </c>
      <c r="I627" s="680">
        <v>-1.8779546218344361E-2</v>
      </c>
      <c r="J627" s="1029"/>
      <c r="K627" s="992">
        <v>664782.48900000006</v>
      </c>
      <c r="L627" s="992">
        <v>757365.0588</v>
      </c>
      <c r="M627" s="887">
        <v>-92582.569799999939</v>
      </c>
      <c r="N627" s="680">
        <v>-0.12224299064798623</v>
      </c>
      <c r="O627" s="843"/>
      <c r="P627" s="1034"/>
      <c r="Q627" s="992">
        <v>267230.24160000001</v>
      </c>
      <c r="R627" s="992">
        <v>259040.22900000002</v>
      </c>
      <c r="S627" s="887">
        <v>8190.0125999999873</v>
      </c>
      <c r="T627" s="680">
        <v>3.161675941847622E-2</v>
      </c>
      <c r="U627" s="1034"/>
      <c r="V627" s="992">
        <v>954838.43279999995</v>
      </c>
      <c r="W627" s="992">
        <v>1158935.6624999999</v>
      </c>
      <c r="X627" s="887">
        <v>-204097.22969999991</v>
      </c>
      <c r="Y627" s="679">
        <v>-0.17610747197107668</v>
      </c>
      <c r="AA627" s="992">
        <v>83102.947199999995</v>
      </c>
      <c r="AC627" s="992">
        <v>101865.80249999999</v>
      </c>
      <c r="AD627" s="992">
        <v>120456.99119999999</v>
      </c>
      <c r="AE627" s="992">
        <v>86200.856700000004</v>
      </c>
      <c r="AF627" s="992">
        <v>88175.014200000005</v>
      </c>
      <c r="AG627" s="992">
        <v>101626.16519999999</v>
      </c>
      <c r="AH627" s="992">
        <v>80420.940599999987</v>
      </c>
      <c r="AI627" s="992">
        <v>78184.417499999996</v>
      </c>
      <c r="AJ627" s="992">
        <v>100434.87089999999</v>
      </c>
      <c r="AK627" s="992">
        <v>74051.890499999994</v>
      </c>
      <c r="AL627" s="992">
        <v>79488.076499999996</v>
      </c>
      <c r="AM627" s="992">
        <v>71987.344799999992</v>
      </c>
      <c r="AN627" s="992">
        <v>64528.631999999998</v>
      </c>
      <c r="AP627" s="992">
        <v>82902.642899999992</v>
      </c>
      <c r="AQ627" s="992">
        <v>93435.974099999992</v>
      </c>
      <c r="AR627" s="992">
        <v>76656.314700000003</v>
      </c>
      <c r="AS627" s="992">
        <v>69697.731599999999</v>
      </c>
      <c r="AT627" s="992">
        <v>74859.584100000007</v>
      </c>
      <c r="AU627" s="992">
        <v>78286.960500000001</v>
      </c>
      <c r="AV627" s="992">
        <v>90394.531499999997</v>
      </c>
      <c r="AW627" s="992">
        <v>98548.749599999996</v>
      </c>
      <c r="AX627" s="992">
        <v>0</v>
      </c>
      <c r="AY627" s="992">
        <v>0</v>
      </c>
      <c r="AZ627" s="992">
        <v>0</v>
      </c>
      <c r="BA627" s="992">
        <v>0</v>
      </c>
    </row>
    <row r="628" spans="1:53" s="863" customFormat="1" ht="13">
      <c r="A628" s="799"/>
      <c r="B628" s="1014" t="s">
        <v>1668</v>
      </c>
      <c r="C628" s="892" t="s">
        <v>1669</v>
      </c>
      <c r="D628" s="1032"/>
      <c r="E628" s="1032"/>
      <c r="F628" s="992">
        <v>-76193.089599999992</v>
      </c>
      <c r="G628" s="992">
        <v>1746766.7190999999</v>
      </c>
      <c r="H628" s="887">
        <v>-1822959.8086999999</v>
      </c>
      <c r="I628" s="680">
        <v>-1.0436194992536025</v>
      </c>
      <c r="J628" s="1029"/>
      <c r="K628" s="992">
        <v>-850350.81900000013</v>
      </c>
      <c r="L628" s="992">
        <v>-1035986.0788</v>
      </c>
      <c r="M628" s="887">
        <v>185635.25979999988</v>
      </c>
      <c r="N628" s="680">
        <v>0.17918702152351729</v>
      </c>
      <c r="O628" s="959"/>
      <c r="P628" s="1051"/>
      <c r="Q628" s="992">
        <v>-241879.72160000002</v>
      </c>
      <c r="R628" s="992">
        <v>-393956.179</v>
      </c>
      <c r="S628" s="887">
        <v>152076.45739999998</v>
      </c>
      <c r="T628" s="680">
        <v>0.38602379022464828</v>
      </c>
      <c r="U628" s="1051"/>
      <c r="V628" s="992">
        <v>-1140702.0427999999</v>
      </c>
      <c r="W628" s="992">
        <v>-804378.00249999983</v>
      </c>
      <c r="X628" s="887">
        <v>-336324.04030000011</v>
      </c>
      <c r="Y628" s="679">
        <v>-0.4181169043095509</v>
      </c>
      <c r="AA628" s="1027">
        <v>558195.09279999998</v>
      </c>
      <c r="AC628" s="992">
        <v>-101865.80249999999</v>
      </c>
      <c r="AD628" s="992">
        <v>-136335.2212</v>
      </c>
      <c r="AE628" s="992">
        <v>-109645.3167</v>
      </c>
      <c r="AF628" s="992">
        <v>-106074.8242</v>
      </c>
      <c r="AG628" s="992">
        <v>-188108.7352</v>
      </c>
      <c r="AH628" s="992">
        <v>-100626.69059999999</v>
      </c>
      <c r="AI628" s="992">
        <v>-2040096.2075</v>
      </c>
      <c r="AJ628" s="992">
        <v>1746766.7190999999</v>
      </c>
      <c r="AK628" s="992">
        <v>-105001.8605</v>
      </c>
      <c r="AL628" s="992">
        <v>-153713.96649999998</v>
      </c>
      <c r="AM628" s="992">
        <v>55689.915200000018</v>
      </c>
      <c r="AN628" s="992">
        <v>-87325.312000000005</v>
      </c>
      <c r="AP628" s="992">
        <v>-108828.92289999999</v>
      </c>
      <c r="AQ628" s="992">
        <v>-118955.7441</v>
      </c>
      <c r="AR628" s="992">
        <v>-137554.4247</v>
      </c>
      <c r="AS628" s="992">
        <v>-131623.5716</v>
      </c>
      <c r="AT628" s="992">
        <v>-111508.43410000001</v>
      </c>
      <c r="AU628" s="992">
        <v>-97180.340500000006</v>
      </c>
      <c r="AV628" s="992">
        <v>-68506.291499999992</v>
      </c>
      <c r="AW628" s="992">
        <v>-76193.089599999992</v>
      </c>
      <c r="AX628" s="992">
        <v>0</v>
      </c>
      <c r="AY628" s="992">
        <v>0</v>
      </c>
      <c r="AZ628" s="992">
        <v>0</v>
      </c>
      <c r="BA628" s="992">
        <v>0</v>
      </c>
    </row>
    <row r="629" spans="1:53" ht="0.75" customHeight="1" outlineLevel="2">
      <c r="B629" s="1014"/>
      <c r="C629" s="892"/>
      <c r="D629" s="1032"/>
      <c r="E629" s="1032"/>
      <c r="F629" s="992"/>
      <c r="G629" s="992"/>
      <c r="H629" s="887"/>
      <c r="I629" s="680"/>
      <c r="J629" s="1029"/>
      <c r="K629" s="992"/>
      <c r="L629" s="992"/>
      <c r="M629" s="887"/>
      <c r="N629" s="680"/>
      <c r="O629" s="959"/>
      <c r="P629" s="1051"/>
      <c r="Q629" s="992"/>
      <c r="R629" s="992"/>
      <c r="S629" s="887"/>
      <c r="T629" s="680"/>
      <c r="U629" s="1051"/>
      <c r="V629" s="992"/>
      <c r="W629" s="992"/>
      <c r="X629" s="887"/>
      <c r="Y629" s="679"/>
      <c r="Z629" s="799"/>
      <c r="AA629" s="1027"/>
      <c r="AB629" s="863"/>
      <c r="AC629" s="992"/>
      <c r="AD629" s="992"/>
      <c r="AE629" s="992"/>
      <c r="AF629" s="992"/>
      <c r="AG629" s="992"/>
      <c r="AH629" s="992"/>
      <c r="AI629" s="992"/>
      <c r="AJ629" s="992"/>
      <c r="AK629" s="992"/>
      <c r="AL629" s="992"/>
      <c r="AM629" s="992"/>
      <c r="AN629" s="992"/>
      <c r="AO629" s="863"/>
      <c r="AP629" s="992"/>
      <c r="AQ629" s="992"/>
      <c r="AR629" s="992"/>
      <c r="AS629" s="992"/>
      <c r="AT629" s="992"/>
      <c r="AU629" s="992"/>
      <c r="AV629" s="992"/>
      <c r="AW629" s="992"/>
      <c r="AX629" s="992"/>
      <c r="AY629" s="992"/>
      <c r="AZ629" s="992"/>
      <c r="BA629" s="992"/>
    </row>
    <row r="630" spans="1:53" outlineLevel="2">
      <c r="A630" s="799" t="s">
        <v>3422</v>
      </c>
      <c r="B630" s="800" t="s">
        <v>3423</v>
      </c>
      <c r="C630" s="801" t="s">
        <v>3424</v>
      </c>
      <c r="D630" s="802"/>
      <c r="E630" s="803"/>
      <c r="F630" s="686">
        <v>5614.35</v>
      </c>
      <c r="G630" s="686">
        <v>0</v>
      </c>
      <c r="H630" s="818">
        <v>5614.35</v>
      </c>
      <c r="I630" s="804" t="s">
        <v>3376</v>
      </c>
      <c r="K630" s="686">
        <v>-46603.340000000004</v>
      </c>
      <c r="L630" s="686">
        <v>0</v>
      </c>
      <c r="M630" s="818">
        <v>-46603.340000000004</v>
      </c>
      <c r="N630" s="804" t="s">
        <v>3376</v>
      </c>
      <c r="Q630" s="686">
        <v>6366.49</v>
      </c>
      <c r="R630" s="686">
        <v>0</v>
      </c>
      <c r="S630" s="818">
        <v>6366.49</v>
      </c>
      <c r="T630" s="804" t="s">
        <v>3376</v>
      </c>
      <c r="V630" s="686">
        <v>-116702.44</v>
      </c>
      <c r="W630" s="686">
        <v>0</v>
      </c>
      <c r="X630" s="818">
        <v>-116702.44</v>
      </c>
      <c r="Y630" s="804" t="s">
        <v>3376</v>
      </c>
      <c r="AA630" s="687">
        <v>0</v>
      </c>
      <c r="AB630" s="686"/>
      <c r="AC630" s="686">
        <v>0</v>
      </c>
      <c r="AD630" s="686">
        <v>0</v>
      </c>
      <c r="AE630" s="686">
        <v>0</v>
      </c>
      <c r="AF630" s="686">
        <v>0</v>
      </c>
      <c r="AG630" s="686">
        <v>0</v>
      </c>
      <c r="AH630" s="686">
        <v>0</v>
      </c>
      <c r="AI630" s="686">
        <v>0</v>
      </c>
      <c r="AJ630" s="686">
        <v>0</v>
      </c>
      <c r="AK630" s="686">
        <v>-7767.5</v>
      </c>
      <c r="AL630" s="686">
        <v>-18628.45</v>
      </c>
      <c r="AM630" s="686">
        <v>-37882.28</v>
      </c>
      <c r="AN630" s="686">
        <v>-5820.87</v>
      </c>
      <c r="AO630" s="686"/>
      <c r="AP630" s="686">
        <v>-6511.09</v>
      </c>
      <c r="AQ630" s="686">
        <v>-6408.99</v>
      </c>
      <c r="AR630" s="686">
        <v>-15293.86</v>
      </c>
      <c r="AS630" s="686">
        <v>-15551.95</v>
      </c>
      <c r="AT630" s="686">
        <v>-9203.94</v>
      </c>
      <c r="AU630" s="686">
        <v>-4744.8599999999997</v>
      </c>
      <c r="AV630" s="686">
        <v>5497</v>
      </c>
      <c r="AW630" s="686">
        <v>5614.35</v>
      </c>
      <c r="AX630" s="686">
        <v>0</v>
      </c>
      <c r="AY630" s="686">
        <v>0</v>
      </c>
      <c r="AZ630" s="686">
        <v>0</v>
      </c>
      <c r="BA630" s="686">
        <v>0</v>
      </c>
    </row>
    <row r="631" spans="1:53" outlineLevel="2">
      <c r="A631" s="799" t="s">
        <v>1671</v>
      </c>
      <c r="B631" s="800" t="s">
        <v>1672</v>
      </c>
      <c r="C631" s="801" t="s">
        <v>1670</v>
      </c>
      <c r="D631" s="802"/>
      <c r="E631" s="803"/>
      <c r="F631" s="686">
        <v>0</v>
      </c>
      <c r="G631" s="686">
        <v>463591.35000000003</v>
      </c>
      <c r="H631" s="818">
        <v>-463591.35000000003</v>
      </c>
      <c r="I631" s="804" t="s">
        <v>3376</v>
      </c>
      <c r="K631" s="686">
        <v>0</v>
      </c>
      <c r="L631" s="686">
        <v>-69925.39</v>
      </c>
      <c r="M631" s="818">
        <v>69925.39</v>
      </c>
      <c r="N631" s="804" t="s">
        <v>3376</v>
      </c>
      <c r="Q631" s="686">
        <v>0</v>
      </c>
      <c r="R631" s="686">
        <v>-33859.79</v>
      </c>
      <c r="S631" s="818">
        <v>33859.79</v>
      </c>
      <c r="T631" s="804" t="s">
        <v>3376</v>
      </c>
      <c r="V631" s="686">
        <v>69925.39</v>
      </c>
      <c r="W631" s="686">
        <v>-99008.58</v>
      </c>
      <c r="X631" s="818">
        <v>168933.97</v>
      </c>
      <c r="Y631" s="804">
        <v>1.7062558618657091</v>
      </c>
      <c r="AA631" s="687">
        <v>-27134.84</v>
      </c>
      <c r="AB631" s="686"/>
      <c r="AC631" s="686">
        <v>0</v>
      </c>
      <c r="AD631" s="686">
        <v>-3984.9500000000003</v>
      </c>
      <c r="AE631" s="686">
        <v>-5883.85</v>
      </c>
      <c r="AF631" s="686">
        <v>-4492.3100000000004</v>
      </c>
      <c r="AG631" s="686">
        <v>-21704.49</v>
      </c>
      <c r="AH631" s="686">
        <v>-5071.0200000000004</v>
      </c>
      <c r="AI631" s="686">
        <v>-492380.12</v>
      </c>
      <c r="AJ631" s="686">
        <v>463591.35000000003</v>
      </c>
      <c r="AK631" s="686">
        <v>0</v>
      </c>
      <c r="AL631" s="686">
        <v>0</v>
      </c>
      <c r="AM631" s="686">
        <v>69925.39</v>
      </c>
      <c r="AN631" s="686">
        <v>0</v>
      </c>
      <c r="AO631" s="686"/>
      <c r="AP631" s="686">
        <v>0</v>
      </c>
      <c r="AQ631" s="686">
        <v>0</v>
      </c>
      <c r="AR631" s="686">
        <v>0</v>
      </c>
      <c r="AS631" s="686">
        <v>0</v>
      </c>
      <c r="AT631" s="686">
        <v>0</v>
      </c>
      <c r="AU631" s="686">
        <v>0</v>
      </c>
      <c r="AV631" s="686">
        <v>0</v>
      </c>
      <c r="AW631" s="686">
        <v>0</v>
      </c>
      <c r="AX631" s="686">
        <v>0</v>
      </c>
      <c r="AY631" s="686">
        <v>0</v>
      </c>
      <c r="AZ631" s="686">
        <v>0</v>
      </c>
      <c r="BA631" s="686">
        <v>0</v>
      </c>
    </row>
    <row r="632" spans="1:53" s="863" customFormat="1" ht="13">
      <c r="A632" s="799" t="s">
        <v>1673</v>
      </c>
      <c r="B632" s="1014" t="s">
        <v>1674</v>
      </c>
      <c r="C632" s="892" t="s">
        <v>1675</v>
      </c>
      <c r="D632" s="1032"/>
      <c r="E632" s="1032"/>
      <c r="F632" s="992">
        <v>5614.35</v>
      </c>
      <c r="G632" s="992">
        <v>463591.35000000003</v>
      </c>
      <c r="H632" s="887">
        <v>-457977.00000000006</v>
      </c>
      <c r="I632" s="680">
        <v>-0.98788944185434013</v>
      </c>
      <c r="J632" s="1029"/>
      <c r="K632" s="992">
        <v>-46603.340000000004</v>
      </c>
      <c r="L632" s="992">
        <v>-69925.39</v>
      </c>
      <c r="M632" s="887">
        <v>23322.049999999996</v>
      </c>
      <c r="N632" s="680">
        <v>0.33352763566996191</v>
      </c>
      <c r="O632" s="1049"/>
      <c r="P632" s="1050"/>
      <c r="Q632" s="992">
        <v>6366.49</v>
      </c>
      <c r="R632" s="992">
        <v>-33859.79</v>
      </c>
      <c r="S632" s="887">
        <v>40226.28</v>
      </c>
      <c r="T632" s="680">
        <v>1.1880250881650476</v>
      </c>
      <c r="U632" s="1050"/>
      <c r="V632" s="992">
        <v>-46777.05000000001</v>
      </c>
      <c r="W632" s="992">
        <v>-99008.58</v>
      </c>
      <c r="X632" s="887">
        <v>52231.529999999992</v>
      </c>
      <c r="Y632" s="679">
        <v>0.52754549151194763</v>
      </c>
      <c r="AA632" s="1027">
        <v>-27134.84</v>
      </c>
      <c r="AC632" s="992">
        <v>0</v>
      </c>
      <c r="AD632" s="992">
        <v>-3984.9500000000003</v>
      </c>
      <c r="AE632" s="992">
        <v>-5883.85</v>
      </c>
      <c r="AF632" s="992">
        <v>-4492.3100000000004</v>
      </c>
      <c r="AG632" s="992">
        <v>-21704.49</v>
      </c>
      <c r="AH632" s="992">
        <v>-5071.0200000000004</v>
      </c>
      <c r="AI632" s="992">
        <v>-492380.12</v>
      </c>
      <c r="AJ632" s="992">
        <v>463591.35000000003</v>
      </c>
      <c r="AK632" s="992">
        <v>-7767.5</v>
      </c>
      <c r="AL632" s="992">
        <v>-18628.45</v>
      </c>
      <c r="AM632" s="992">
        <v>32043.11</v>
      </c>
      <c r="AN632" s="992">
        <v>-5820.87</v>
      </c>
      <c r="AP632" s="992">
        <v>-6511.09</v>
      </c>
      <c r="AQ632" s="992">
        <v>-6408.99</v>
      </c>
      <c r="AR632" s="992">
        <v>-15293.86</v>
      </c>
      <c r="AS632" s="992">
        <v>-15551.95</v>
      </c>
      <c r="AT632" s="992">
        <v>-9203.94</v>
      </c>
      <c r="AU632" s="992">
        <v>-4744.8599999999997</v>
      </c>
      <c r="AV632" s="992">
        <v>5497</v>
      </c>
      <c r="AW632" s="992">
        <v>5614.35</v>
      </c>
      <c r="AX632" s="992">
        <v>0</v>
      </c>
      <c r="AY632" s="992">
        <v>0</v>
      </c>
      <c r="AZ632" s="992">
        <v>0</v>
      </c>
      <c r="BA632" s="992">
        <v>0</v>
      </c>
    </row>
    <row r="633" spans="1:53" ht="0.75" customHeight="1" outlineLevel="2">
      <c r="B633" s="1014"/>
      <c r="C633" s="892"/>
      <c r="D633" s="1032"/>
      <c r="E633" s="1032"/>
      <c r="F633" s="992"/>
      <c r="G633" s="992"/>
      <c r="H633" s="887"/>
      <c r="I633" s="680"/>
      <c r="J633" s="1029"/>
      <c r="K633" s="992"/>
      <c r="L633" s="992"/>
      <c r="M633" s="887"/>
      <c r="N633" s="680"/>
      <c r="O633" s="1049"/>
      <c r="P633" s="1050"/>
      <c r="Q633" s="992"/>
      <c r="R633" s="992"/>
      <c r="S633" s="887"/>
      <c r="T633" s="680"/>
      <c r="U633" s="1050"/>
      <c r="V633" s="992"/>
      <c r="W633" s="992"/>
      <c r="X633" s="887"/>
      <c r="Y633" s="679"/>
      <c r="Z633" s="799"/>
      <c r="AA633" s="1027"/>
      <c r="AB633" s="863"/>
      <c r="AC633" s="992"/>
      <c r="AD633" s="992"/>
      <c r="AE633" s="992"/>
      <c r="AF633" s="992"/>
      <c r="AG633" s="992"/>
      <c r="AH633" s="992"/>
      <c r="AI633" s="992"/>
      <c r="AJ633" s="992"/>
      <c r="AK633" s="992"/>
      <c r="AL633" s="992"/>
      <c r="AM633" s="992"/>
      <c r="AN633" s="992"/>
      <c r="AO633" s="863"/>
      <c r="AP633" s="992"/>
      <c r="AQ633" s="992"/>
      <c r="AR633" s="992"/>
      <c r="AS633" s="992"/>
      <c r="AT633" s="992"/>
      <c r="AU633" s="992"/>
      <c r="AV633" s="992"/>
      <c r="AW633" s="992"/>
      <c r="AX633" s="992"/>
      <c r="AY633" s="992"/>
      <c r="AZ633" s="992"/>
      <c r="BA633" s="992"/>
    </row>
    <row r="634" spans="1:53" outlineLevel="2">
      <c r="A634" s="799" t="s">
        <v>1676</v>
      </c>
      <c r="B634" s="800" t="s">
        <v>1677</v>
      </c>
      <c r="C634" s="801" t="s">
        <v>1678</v>
      </c>
      <c r="D634" s="802"/>
      <c r="E634" s="803"/>
      <c r="F634" s="686">
        <v>0</v>
      </c>
      <c r="G634" s="686">
        <v>0</v>
      </c>
      <c r="H634" s="818">
        <v>0</v>
      </c>
      <c r="I634" s="804">
        <v>0</v>
      </c>
      <c r="K634" s="686">
        <v>0</v>
      </c>
      <c r="L634" s="686">
        <v>0</v>
      </c>
      <c r="M634" s="818">
        <v>0</v>
      </c>
      <c r="N634" s="804">
        <v>0</v>
      </c>
      <c r="Q634" s="686">
        <v>0</v>
      </c>
      <c r="R634" s="686">
        <v>0</v>
      </c>
      <c r="S634" s="818">
        <v>0</v>
      </c>
      <c r="T634" s="804">
        <v>0</v>
      </c>
      <c r="V634" s="686">
        <v>0</v>
      </c>
      <c r="W634" s="686">
        <v>2327877.0300000003</v>
      </c>
      <c r="X634" s="818">
        <v>-2327877.0300000003</v>
      </c>
      <c r="Y634" s="804" t="s">
        <v>3376</v>
      </c>
      <c r="AA634" s="687">
        <v>0.04</v>
      </c>
      <c r="AB634" s="686"/>
      <c r="AC634" s="686">
        <v>0</v>
      </c>
      <c r="AD634" s="686">
        <v>0</v>
      </c>
      <c r="AE634" s="686">
        <v>0</v>
      </c>
      <c r="AF634" s="686">
        <v>0</v>
      </c>
      <c r="AG634" s="686">
        <v>0</v>
      </c>
      <c r="AH634" s="686">
        <v>0</v>
      </c>
      <c r="AI634" s="686">
        <v>0</v>
      </c>
      <c r="AJ634" s="686">
        <v>0</v>
      </c>
      <c r="AK634" s="686">
        <v>0</v>
      </c>
      <c r="AL634" s="686">
        <v>0</v>
      </c>
      <c r="AM634" s="686">
        <v>0</v>
      </c>
      <c r="AN634" s="686">
        <v>0</v>
      </c>
      <c r="AO634" s="686"/>
      <c r="AP634" s="686">
        <v>0</v>
      </c>
      <c r="AQ634" s="686">
        <v>0</v>
      </c>
      <c r="AR634" s="686">
        <v>0</v>
      </c>
      <c r="AS634" s="686">
        <v>0</v>
      </c>
      <c r="AT634" s="686">
        <v>0</v>
      </c>
      <c r="AU634" s="686">
        <v>0</v>
      </c>
      <c r="AV634" s="686">
        <v>0</v>
      </c>
      <c r="AW634" s="686">
        <v>0</v>
      </c>
      <c r="AX634" s="686">
        <v>0</v>
      </c>
      <c r="AY634" s="686">
        <v>0</v>
      </c>
      <c r="AZ634" s="686">
        <v>0</v>
      </c>
      <c r="BA634" s="686">
        <v>0</v>
      </c>
    </row>
    <row r="635" spans="1:53" s="863" customFormat="1" ht="13">
      <c r="A635" s="799" t="s">
        <v>1679</v>
      </c>
      <c r="B635" s="1014" t="s">
        <v>1680</v>
      </c>
      <c r="C635" s="892" t="s">
        <v>1681</v>
      </c>
      <c r="D635" s="1032"/>
      <c r="E635" s="1032"/>
      <c r="F635" s="992">
        <v>0</v>
      </c>
      <c r="G635" s="992">
        <v>0</v>
      </c>
      <c r="H635" s="887">
        <v>0</v>
      </c>
      <c r="I635" s="680">
        <v>0</v>
      </c>
      <c r="J635" s="1029"/>
      <c r="K635" s="992">
        <v>0</v>
      </c>
      <c r="L635" s="992">
        <v>0</v>
      </c>
      <c r="M635" s="887">
        <v>0</v>
      </c>
      <c r="N635" s="680">
        <v>0</v>
      </c>
      <c r="O635" s="959"/>
      <c r="P635" s="1051"/>
      <c r="Q635" s="992">
        <v>0</v>
      </c>
      <c r="R635" s="992">
        <v>0</v>
      </c>
      <c r="S635" s="887">
        <v>0</v>
      </c>
      <c r="T635" s="680">
        <v>0</v>
      </c>
      <c r="U635" s="1051"/>
      <c r="V635" s="992">
        <v>0</v>
      </c>
      <c r="W635" s="992">
        <v>2327877.0300000003</v>
      </c>
      <c r="X635" s="887">
        <v>-2327877.0300000003</v>
      </c>
      <c r="Y635" s="679" t="s">
        <v>3376</v>
      </c>
      <c r="AA635" s="1027">
        <v>0.04</v>
      </c>
      <c r="AC635" s="992">
        <v>0</v>
      </c>
      <c r="AD635" s="992">
        <v>0</v>
      </c>
      <c r="AE635" s="992">
        <v>0</v>
      </c>
      <c r="AF635" s="992">
        <v>0</v>
      </c>
      <c r="AG635" s="992">
        <v>0</v>
      </c>
      <c r="AH635" s="992">
        <v>0</v>
      </c>
      <c r="AI635" s="992">
        <v>0</v>
      </c>
      <c r="AJ635" s="992">
        <v>0</v>
      </c>
      <c r="AK635" s="992">
        <v>0</v>
      </c>
      <c r="AL635" s="992">
        <v>0</v>
      </c>
      <c r="AM635" s="992">
        <v>0</v>
      </c>
      <c r="AN635" s="992">
        <v>0</v>
      </c>
      <c r="AP635" s="992">
        <v>0</v>
      </c>
      <c r="AQ635" s="992">
        <v>0</v>
      </c>
      <c r="AR635" s="992">
        <v>0</v>
      </c>
      <c r="AS635" s="992">
        <v>0</v>
      </c>
      <c r="AT635" s="992">
        <v>0</v>
      </c>
      <c r="AU635" s="992">
        <v>0</v>
      </c>
      <c r="AV635" s="992">
        <v>0</v>
      </c>
      <c r="AW635" s="992">
        <v>0</v>
      </c>
      <c r="AX635" s="992">
        <v>0</v>
      </c>
      <c r="AY635" s="992">
        <v>0</v>
      </c>
      <c r="AZ635" s="992">
        <v>0</v>
      </c>
      <c r="BA635" s="992">
        <v>0</v>
      </c>
    </row>
    <row r="636" spans="1:53" ht="0.75" customHeight="1" outlineLevel="2">
      <c r="B636" s="1014"/>
      <c r="C636" s="892"/>
      <c r="D636" s="1032"/>
      <c r="E636" s="1032"/>
      <c r="F636" s="992"/>
      <c r="G636" s="992"/>
      <c r="H636" s="887"/>
      <c r="I636" s="680"/>
      <c r="J636" s="1029"/>
      <c r="K636" s="992"/>
      <c r="L636" s="992"/>
      <c r="M636" s="887"/>
      <c r="N636" s="680"/>
      <c r="O636" s="959"/>
      <c r="P636" s="1051"/>
      <c r="Q636" s="992"/>
      <c r="R636" s="992"/>
      <c r="S636" s="887"/>
      <c r="T636" s="680"/>
      <c r="U636" s="1051"/>
      <c r="V636" s="992"/>
      <c r="W636" s="992"/>
      <c r="X636" s="887"/>
      <c r="Y636" s="679"/>
      <c r="Z636" s="799"/>
      <c r="AA636" s="1027"/>
      <c r="AB636" s="863"/>
      <c r="AC636" s="992"/>
      <c r="AD636" s="992"/>
      <c r="AE636" s="992"/>
      <c r="AF636" s="992"/>
      <c r="AG636" s="992"/>
      <c r="AH636" s="992"/>
      <c r="AI636" s="992"/>
      <c r="AJ636" s="992"/>
      <c r="AK636" s="992"/>
      <c r="AL636" s="992"/>
      <c r="AM636" s="992"/>
      <c r="AN636" s="992"/>
      <c r="AO636" s="863"/>
      <c r="AP636" s="992"/>
      <c r="AQ636" s="992"/>
      <c r="AR636" s="992"/>
      <c r="AS636" s="992"/>
      <c r="AT636" s="992"/>
      <c r="AU636" s="992"/>
      <c r="AV636" s="992"/>
      <c r="AW636" s="992"/>
      <c r="AX636" s="992"/>
      <c r="AY636" s="992"/>
      <c r="AZ636" s="992"/>
      <c r="BA636" s="992"/>
    </row>
    <row r="637" spans="1:53" outlineLevel="2">
      <c r="A637" s="799" t="s">
        <v>1682</v>
      </c>
      <c r="B637" s="800" t="s">
        <v>1683</v>
      </c>
      <c r="C637" s="801" t="s">
        <v>1684</v>
      </c>
      <c r="D637" s="802"/>
      <c r="E637" s="803"/>
      <c r="F637" s="686">
        <v>0</v>
      </c>
      <c r="G637" s="686">
        <v>0</v>
      </c>
      <c r="H637" s="818">
        <v>0</v>
      </c>
      <c r="I637" s="804">
        <v>0</v>
      </c>
      <c r="K637" s="686">
        <v>0</v>
      </c>
      <c r="L637" s="686">
        <v>0</v>
      </c>
      <c r="M637" s="818">
        <v>0</v>
      </c>
      <c r="N637" s="804">
        <v>0</v>
      </c>
      <c r="Q637" s="686">
        <v>0</v>
      </c>
      <c r="R637" s="686">
        <v>0</v>
      </c>
      <c r="S637" s="818">
        <v>0</v>
      </c>
      <c r="T637" s="804">
        <v>0</v>
      </c>
      <c r="V637" s="686">
        <v>0</v>
      </c>
      <c r="W637" s="686">
        <v>2108511.88</v>
      </c>
      <c r="X637" s="818">
        <v>-2108511.88</v>
      </c>
      <c r="Y637" s="804" t="s">
        <v>3376</v>
      </c>
      <c r="AA637" s="687">
        <v>749240.58</v>
      </c>
      <c r="AB637" s="686"/>
      <c r="AC637" s="686">
        <v>0</v>
      </c>
      <c r="AD637" s="686">
        <v>0</v>
      </c>
      <c r="AE637" s="686">
        <v>0</v>
      </c>
      <c r="AF637" s="686">
        <v>0</v>
      </c>
      <c r="AG637" s="686">
        <v>0</v>
      </c>
      <c r="AH637" s="686">
        <v>0</v>
      </c>
      <c r="AI637" s="686">
        <v>0</v>
      </c>
      <c r="AJ637" s="686">
        <v>0</v>
      </c>
      <c r="AK637" s="686">
        <v>0</v>
      </c>
      <c r="AL637" s="686">
        <v>0</v>
      </c>
      <c r="AM637" s="686">
        <v>0</v>
      </c>
      <c r="AN637" s="686">
        <v>0</v>
      </c>
      <c r="AO637" s="686"/>
      <c r="AP637" s="686">
        <v>0</v>
      </c>
      <c r="AQ637" s="686">
        <v>0</v>
      </c>
      <c r="AR637" s="686">
        <v>0</v>
      </c>
      <c r="AS637" s="686">
        <v>0</v>
      </c>
      <c r="AT637" s="686">
        <v>0</v>
      </c>
      <c r="AU637" s="686">
        <v>0</v>
      </c>
      <c r="AV637" s="686">
        <v>0</v>
      </c>
      <c r="AW637" s="686">
        <v>0</v>
      </c>
      <c r="AX637" s="686">
        <v>0</v>
      </c>
      <c r="AY637" s="686">
        <v>0</v>
      </c>
      <c r="AZ637" s="686">
        <v>0</v>
      </c>
      <c r="BA637" s="686">
        <v>0</v>
      </c>
    </row>
    <row r="638" spans="1:53" s="863" customFormat="1" ht="13">
      <c r="A638" s="799" t="s">
        <v>1685</v>
      </c>
      <c r="B638" s="1014" t="s">
        <v>1686</v>
      </c>
      <c r="C638" s="892" t="s">
        <v>1687</v>
      </c>
      <c r="D638" s="1032"/>
      <c r="E638" s="1032"/>
      <c r="F638" s="992">
        <v>0</v>
      </c>
      <c r="G638" s="992">
        <v>0</v>
      </c>
      <c r="H638" s="887">
        <v>0</v>
      </c>
      <c r="I638" s="680">
        <v>0</v>
      </c>
      <c r="J638" s="1029"/>
      <c r="K638" s="992">
        <v>0</v>
      </c>
      <c r="L638" s="992">
        <v>0</v>
      </c>
      <c r="M638" s="887">
        <v>0</v>
      </c>
      <c r="N638" s="680">
        <v>0</v>
      </c>
      <c r="O638" s="1049"/>
      <c r="P638" s="1050"/>
      <c r="Q638" s="992">
        <v>0</v>
      </c>
      <c r="R638" s="992">
        <v>0</v>
      </c>
      <c r="S638" s="887">
        <v>0</v>
      </c>
      <c r="T638" s="680">
        <v>0</v>
      </c>
      <c r="U638" s="1050"/>
      <c r="V638" s="992">
        <v>0</v>
      </c>
      <c r="W638" s="992">
        <v>2108511.88</v>
      </c>
      <c r="X638" s="887">
        <v>-2108511.88</v>
      </c>
      <c r="Y638" s="679" t="s">
        <v>3376</v>
      </c>
      <c r="AA638" s="1027">
        <v>749240.58</v>
      </c>
      <c r="AC638" s="992">
        <v>0</v>
      </c>
      <c r="AD638" s="992">
        <v>0</v>
      </c>
      <c r="AE638" s="992">
        <v>0</v>
      </c>
      <c r="AF638" s="992">
        <v>0</v>
      </c>
      <c r="AG638" s="992">
        <v>0</v>
      </c>
      <c r="AH638" s="992">
        <v>0</v>
      </c>
      <c r="AI638" s="992">
        <v>0</v>
      </c>
      <c r="AJ638" s="992">
        <v>0</v>
      </c>
      <c r="AK638" s="992">
        <v>0</v>
      </c>
      <c r="AL638" s="992">
        <v>0</v>
      </c>
      <c r="AM638" s="992">
        <v>0</v>
      </c>
      <c r="AN638" s="992">
        <v>0</v>
      </c>
      <c r="AP638" s="992">
        <v>0</v>
      </c>
      <c r="AQ638" s="992">
        <v>0</v>
      </c>
      <c r="AR638" s="992">
        <v>0</v>
      </c>
      <c r="AS638" s="992">
        <v>0</v>
      </c>
      <c r="AT638" s="992">
        <v>0</v>
      </c>
      <c r="AU638" s="992">
        <v>0</v>
      </c>
      <c r="AV638" s="992">
        <v>0</v>
      </c>
      <c r="AW638" s="992">
        <v>0</v>
      </c>
      <c r="AX638" s="992">
        <v>0</v>
      </c>
      <c r="AY638" s="992">
        <v>0</v>
      </c>
      <c r="AZ638" s="992">
        <v>0</v>
      </c>
      <c r="BA638" s="992">
        <v>0</v>
      </c>
    </row>
    <row r="639" spans="1:53" s="863" customFormat="1" ht="0.75" customHeight="1" outlineLevel="2">
      <c r="A639" s="799"/>
      <c r="B639" s="1014"/>
      <c r="C639" s="892"/>
      <c r="D639" s="1032"/>
      <c r="E639" s="1032"/>
      <c r="F639" s="992"/>
      <c r="G639" s="992"/>
      <c r="H639" s="887"/>
      <c r="I639" s="680"/>
      <c r="J639" s="1029"/>
      <c r="K639" s="992"/>
      <c r="L639" s="992"/>
      <c r="M639" s="887"/>
      <c r="N639" s="680"/>
      <c r="O639" s="1049"/>
      <c r="P639" s="1050"/>
      <c r="Q639" s="992"/>
      <c r="R639" s="992"/>
      <c r="S639" s="887"/>
      <c r="T639" s="680"/>
      <c r="U639" s="1050"/>
      <c r="V639" s="992"/>
      <c r="W639" s="992"/>
      <c r="X639" s="887"/>
      <c r="Y639" s="679"/>
      <c r="AA639" s="1027"/>
      <c r="AC639" s="992"/>
      <c r="AD639" s="992"/>
      <c r="AE639" s="992"/>
      <c r="AF639" s="992"/>
      <c r="AG639" s="992"/>
      <c r="AH639" s="992"/>
      <c r="AI639" s="992"/>
      <c r="AJ639" s="992"/>
      <c r="AK639" s="992"/>
      <c r="AL639" s="992"/>
      <c r="AM639" s="992"/>
      <c r="AN639" s="992"/>
      <c r="AP639" s="992"/>
      <c r="AQ639" s="992"/>
      <c r="AR639" s="992"/>
      <c r="AS639" s="992"/>
      <c r="AT639" s="992"/>
      <c r="AU639" s="992"/>
      <c r="AV639" s="992"/>
      <c r="AW639" s="992"/>
      <c r="AX639" s="992"/>
      <c r="AY639" s="992"/>
      <c r="AZ639" s="992"/>
      <c r="BA639" s="992"/>
    </row>
    <row r="640" spans="1:53" s="863" customFormat="1" ht="13">
      <c r="A640" s="799" t="s">
        <v>1688</v>
      </c>
      <c r="B640" s="1014" t="s">
        <v>1689</v>
      </c>
      <c r="C640" s="892" t="s">
        <v>1690</v>
      </c>
      <c r="D640" s="1032"/>
      <c r="E640" s="1032"/>
      <c r="F640" s="992">
        <v>0</v>
      </c>
      <c r="G640" s="992">
        <v>0</v>
      </c>
      <c r="H640" s="887">
        <v>0</v>
      </c>
      <c r="I640" s="680">
        <v>0</v>
      </c>
      <c r="J640" s="1029"/>
      <c r="K640" s="992">
        <v>0</v>
      </c>
      <c r="L640" s="992">
        <v>0</v>
      </c>
      <c r="M640" s="887">
        <v>0</v>
      </c>
      <c r="N640" s="680">
        <v>0</v>
      </c>
      <c r="O640" s="959"/>
      <c r="P640" s="1051"/>
      <c r="Q640" s="992">
        <v>0</v>
      </c>
      <c r="R640" s="992">
        <v>0</v>
      </c>
      <c r="S640" s="887">
        <v>0</v>
      </c>
      <c r="T640" s="680">
        <v>0</v>
      </c>
      <c r="U640" s="1051"/>
      <c r="V640" s="992">
        <v>0</v>
      </c>
      <c r="W640" s="992">
        <v>0</v>
      </c>
      <c r="X640" s="887">
        <v>0</v>
      </c>
      <c r="Y640" s="679">
        <v>0</v>
      </c>
      <c r="AA640" s="1027">
        <v>0</v>
      </c>
      <c r="AC640" s="992">
        <v>0</v>
      </c>
      <c r="AD640" s="992">
        <v>0</v>
      </c>
      <c r="AE640" s="992">
        <v>0</v>
      </c>
      <c r="AF640" s="992">
        <v>0</v>
      </c>
      <c r="AG640" s="992">
        <v>0</v>
      </c>
      <c r="AH640" s="992">
        <v>0</v>
      </c>
      <c r="AI640" s="992">
        <v>0</v>
      </c>
      <c r="AJ640" s="992">
        <v>0</v>
      </c>
      <c r="AK640" s="992">
        <v>0</v>
      </c>
      <c r="AL640" s="992">
        <v>0</v>
      </c>
      <c r="AM640" s="992">
        <v>0</v>
      </c>
      <c r="AN640" s="992">
        <v>0</v>
      </c>
      <c r="AP640" s="992">
        <v>0</v>
      </c>
      <c r="AQ640" s="992">
        <v>0</v>
      </c>
      <c r="AR640" s="992">
        <v>0</v>
      </c>
      <c r="AS640" s="992">
        <v>0</v>
      </c>
      <c r="AT640" s="992">
        <v>0</v>
      </c>
      <c r="AU640" s="992">
        <v>0</v>
      </c>
      <c r="AV640" s="992">
        <v>0</v>
      </c>
      <c r="AW640" s="992">
        <v>0</v>
      </c>
      <c r="AX640" s="992">
        <v>0</v>
      </c>
      <c r="AY640" s="992">
        <v>0</v>
      </c>
      <c r="AZ640" s="992">
        <v>0</v>
      </c>
      <c r="BA640" s="992">
        <v>0</v>
      </c>
    </row>
    <row r="641" spans="1:53" s="863" customFormat="1" ht="0.75" customHeight="1" outlineLevel="2">
      <c r="A641" s="799"/>
      <c r="B641" s="1014"/>
      <c r="C641" s="892"/>
      <c r="D641" s="1032"/>
      <c r="E641" s="1032"/>
      <c r="F641" s="992"/>
      <c r="G641" s="992"/>
      <c r="H641" s="887"/>
      <c r="I641" s="680"/>
      <c r="J641" s="1029"/>
      <c r="K641" s="992"/>
      <c r="L641" s="992"/>
      <c r="M641" s="887"/>
      <c r="N641" s="680"/>
      <c r="O641" s="959"/>
      <c r="P641" s="1051"/>
      <c r="Q641" s="992"/>
      <c r="R641" s="992"/>
      <c r="S641" s="887"/>
      <c r="T641" s="680"/>
      <c r="U641" s="1051"/>
      <c r="V641" s="992"/>
      <c r="W641" s="992"/>
      <c r="X641" s="887"/>
      <c r="Y641" s="679"/>
      <c r="AA641" s="1027"/>
      <c r="AC641" s="992"/>
      <c r="AD641" s="992"/>
      <c r="AE641" s="992"/>
      <c r="AF641" s="992"/>
      <c r="AG641" s="992"/>
      <c r="AH641" s="992"/>
      <c r="AI641" s="992"/>
      <c r="AJ641" s="992"/>
      <c r="AK641" s="992"/>
      <c r="AL641" s="992"/>
      <c r="AM641" s="992"/>
      <c r="AN641" s="992"/>
      <c r="AP641" s="992"/>
      <c r="AQ641" s="992"/>
      <c r="AR641" s="992"/>
      <c r="AS641" s="992"/>
      <c r="AT641" s="992"/>
      <c r="AU641" s="992"/>
      <c r="AV641" s="992"/>
      <c r="AW641" s="992"/>
      <c r="AX641" s="992"/>
      <c r="AY641" s="992"/>
      <c r="AZ641" s="992"/>
      <c r="BA641" s="992"/>
    </row>
    <row r="642" spans="1:53" s="863" customFormat="1" ht="13">
      <c r="A642" s="799" t="s">
        <v>1691</v>
      </c>
      <c r="B642" s="1014" t="s">
        <v>1692</v>
      </c>
      <c r="C642" s="896" t="s">
        <v>1693</v>
      </c>
      <c r="D642" s="1035"/>
      <c r="E642" s="1035"/>
      <c r="F642" s="1036">
        <v>0</v>
      </c>
      <c r="G642" s="1036">
        <v>0</v>
      </c>
      <c r="H642" s="1037">
        <v>0</v>
      </c>
      <c r="I642" s="681">
        <v>0</v>
      </c>
      <c r="J642" s="1038"/>
      <c r="K642" s="1036">
        <v>0</v>
      </c>
      <c r="L642" s="1036">
        <v>0</v>
      </c>
      <c r="M642" s="1037">
        <v>0</v>
      </c>
      <c r="N642" s="681">
        <v>0</v>
      </c>
      <c r="O642" s="1039"/>
      <c r="P642" s="1040"/>
      <c r="Q642" s="1036">
        <v>0</v>
      </c>
      <c r="R642" s="1036">
        <v>0</v>
      </c>
      <c r="S642" s="1037">
        <v>0</v>
      </c>
      <c r="T642" s="681">
        <v>0</v>
      </c>
      <c r="U642" s="1040"/>
      <c r="V642" s="1036">
        <v>0</v>
      </c>
      <c r="W642" s="1036">
        <v>0</v>
      </c>
      <c r="X642" s="1037">
        <v>0</v>
      </c>
      <c r="Y642" s="682">
        <v>0</v>
      </c>
      <c r="Z642" s="1041"/>
      <c r="AA642" s="1042">
        <v>0</v>
      </c>
      <c r="AB642" s="1041"/>
      <c r="AC642" s="1036">
        <v>0</v>
      </c>
      <c r="AD642" s="1036">
        <v>0</v>
      </c>
      <c r="AE642" s="1036">
        <v>0</v>
      </c>
      <c r="AF642" s="1036">
        <v>0</v>
      </c>
      <c r="AG642" s="1036">
        <v>0</v>
      </c>
      <c r="AH642" s="1036">
        <v>0</v>
      </c>
      <c r="AI642" s="1036">
        <v>0</v>
      </c>
      <c r="AJ642" s="1036">
        <v>0</v>
      </c>
      <c r="AK642" s="1036">
        <v>0</v>
      </c>
      <c r="AL642" s="1036">
        <v>0</v>
      </c>
      <c r="AM642" s="1036">
        <v>0</v>
      </c>
      <c r="AN642" s="1036">
        <v>0</v>
      </c>
      <c r="AO642" s="1041"/>
      <c r="AP642" s="1036">
        <v>0</v>
      </c>
      <c r="AQ642" s="1036">
        <v>0</v>
      </c>
      <c r="AR642" s="1036">
        <v>0</v>
      </c>
      <c r="AS642" s="1036">
        <v>0</v>
      </c>
      <c r="AT642" s="1036">
        <v>0</v>
      </c>
      <c r="AU642" s="1036">
        <v>0</v>
      </c>
      <c r="AV642" s="1036">
        <v>0</v>
      </c>
      <c r="AW642" s="1036">
        <v>0</v>
      </c>
      <c r="AX642" s="1036">
        <v>0</v>
      </c>
      <c r="AY642" s="1036">
        <v>0</v>
      </c>
      <c r="AZ642" s="1036">
        <v>0</v>
      </c>
      <c r="BA642" s="1036">
        <v>0</v>
      </c>
    </row>
    <row r="643" spans="1:53" s="863" customFormat="1" ht="0.75" customHeight="1" outlineLevel="2">
      <c r="A643" s="799"/>
      <c r="B643" s="1014"/>
      <c r="C643" s="892"/>
      <c r="D643" s="1032"/>
      <c r="E643" s="1032"/>
      <c r="F643" s="992"/>
      <c r="G643" s="992"/>
      <c r="H643" s="887"/>
      <c r="I643" s="680"/>
      <c r="J643" s="1029"/>
      <c r="K643" s="992"/>
      <c r="L643" s="992"/>
      <c r="M643" s="887"/>
      <c r="N643" s="680"/>
      <c r="O643" s="1049"/>
      <c r="P643" s="1050"/>
      <c r="Q643" s="992"/>
      <c r="R643" s="992"/>
      <c r="S643" s="887"/>
      <c r="T643" s="680"/>
      <c r="U643" s="1050"/>
      <c r="V643" s="992"/>
      <c r="W643" s="992"/>
      <c r="X643" s="887"/>
      <c r="Y643" s="679"/>
      <c r="AA643" s="1027"/>
      <c r="AC643" s="992"/>
      <c r="AD643" s="992"/>
      <c r="AE643" s="992"/>
      <c r="AF643" s="992"/>
      <c r="AG643" s="992"/>
      <c r="AH643" s="992"/>
      <c r="AI643" s="992"/>
      <c r="AJ643" s="992"/>
      <c r="AK643" s="992"/>
      <c r="AL643" s="992"/>
      <c r="AM643" s="992"/>
      <c r="AN643" s="992"/>
      <c r="AP643" s="992"/>
      <c r="AQ643" s="992"/>
      <c r="AR643" s="992"/>
      <c r="AS643" s="992"/>
      <c r="AT643" s="992"/>
      <c r="AU643" s="992"/>
      <c r="AV643" s="992"/>
      <c r="AW643" s="992"/>
      <c r="AX643" s="992"/>
      <c r="AY643" s="992"/>
      <c r="AZ643" s="992"/>
      <c r="BA643" s="992"/>
    </row>
    <row r="644" spans="1:53" s="863" customFormat="1" ht="13">
      <c r="A644" s="799"/>
      <c r="B644" s="1014" t="s">
        <v>1694</v>
      </c>
      <c r="C644" s="1043" t="s">
        <v>1695</v>
      </c>
      <c r="D644" s="1044"/>
      <c r="E644" s="1044"/>
      <c r="F644" s="1045">
        <v>-65095.739599999994</v>
      </c>
      <c r="G644" s="1045">
        <v>2215900.0691</v>
      </c>
      <c r="H644" s="1046">
        <v>-2280995.8086999999</v>
      </c>
      <c r="I644" s="683">
        <v>-1.0293766584999653</v>
      </c>
      <c r="J644" s="1029"/>
      <c r="K644" s="1045">
        <v>-834440.1590000001</v>
      </c>
      <c r="L644" s="1045">
        <v>-1059029.4687999999</v>
      </c>
      <c r="M644" s="1046">
        <v>224589.30979999981</v>
      </c>
      <c r="N644" s="683">
        <v>0.21207087849451903</v>
      </c>
      <c r="O644" s="843"/>
      <c r="P644" s="1034"/>
      <c r="Q644" s="1045">
        <v>-219009.23160000003</v>
      </c>
      <c r="R644" s="1045">
        <v>-411818.96899999998</v>
      </c>
      <c r="S644" s="1046">
        <v>192809.73739999995</v>
      </c>
      <c r="T644" s="683">
        <v>0.46819052038372705</v>
      </c>
      <c r="U644" s="1034"/>
      <c r="V644" s="1045">
        <v>-1096489.1128</v>
      </c>
      <c r="W644" s="1045">
        <v>-637472.63249999937</v>
      </c>
      <c r="X644" s="1046">
        <v>-459016.48030000064</v>
      </c>
      <c r="Y644" s="684">
        <v>-0.7200567630642577</v>
      </c>
      <c r="AA644" s="1048">
        <v>-213263.2871999999</v>
      </c>
      <c r="AC644" s="1045">
        <v>-90648.802499999991</v>
      </c>
      <c r="AD644" s="1045">
        <v>-135403.17120000001</v>
      </c>
      <c r="AE644" s="1045">
        <v>-110612.1667</v>
      </c>
      <c r="AF644" s="1045">
        <v>-105650.1342</v>
      </c>
      <c r="AG644" s="1045">
        <v>-204896.22519999999</v>
      </c>
      <c r="AH644" s="1045">
        <v>-100784.71059999999</v>
      </c>
      <c r="AI644" s="1045">
        <v>-2526934.3275000001</v>
      </c>
      <c r="AJ644" s="1045">
        <v>2215900.0691</v>
      </c>
      <c r="AK644" s="1045">
        <v>-100919.3805</v>
      </c>
      <c r="AL644" s="1045">
        <v>-166800.41649999999</v>
      </c>
      <c r="AM644" s="1045">
        <v>93275.025200000018</v>
      </c>
      <c r="AN644" s="1045">
        <v>-87604.182000000001</v>
      </c>
      <c r="AP644" s="1045">
        <v>-91498.012899999987</v>
      </c>
      <c r="AQ644" s="1045">
        <v>-119822.7341</v>
      </c>
      <c r="AR644" s="1045">
        <v>-147306.28470000002</v>
      </c>
      <c r="AS644" s="1045">
        <v>-141633.52160000001</v>
      </c>
      <c r="AT644" s="1045">
        <v>-115170.37410000002</v>
      </c>
      <c r="AU644" s="1045">
        <v>-96387.200500000006</v>
      </c>
      <c r="AV644" s="1045">
        <v>-57526.291499999992</v>
      </c>
      <c r="AW644" s="1045">
        <v>-65095.739599999994</v>
      </c>
      <c r="AX644" s="1045">
        <v>0</v>
      </c>
      <c r="AY644" s="1045">
        <v>0</v>
      </c>
      <c r="AZ644" s="1045">
        <v>0</v>
      </c>
      <c r="BA644" s="1045">
        <v>0</v>
      </c>
    </row>
    <row r="645" spans="1:53" s="863" customFormat="1" ht="13">
      <c r="A645" s="799"/>
      <c r="B645" s="1014" t="s">
        <v>1696</v>
      </c>
      <c r="C645" s="1047" t="s">
        <v>1697</v>
      </c>
      <c r="D645" s="1044"/>
      <c r="E645" s="1044"/>
      <c r="F645" s="1045">
        <v>196331.74959999989</v>
      </c>
      <c r="G645" s="1045">
        <v>-2599733.1990999999</v>
      </c>
      <c r="H645" s="1046">
        <v>2796064.9486999996</v>
      </c>
      <c r="I645" s="683">
        <v>1.0755199609205928</v>
      </c>
      <c r="J645" s="1029"/>
      <c r="K645" s="1045">
        <v>3490681.989000001</v>
      </c>
      <c r="L645" s="1045">
        <v>-2177610.7712000012</v>
      </c>
      <c r="M645" s="1046">
        <v>5668292.7602000022</v>
      </c>
      <c r="N645" s="683">
        <v>2.6029871064039671</v>
      </c>
      <c r="O645" s="843"/>
      <c r="P645" s="1034"/>
      <c r="Q645" s="1045">
        <v>4757401.5915999999</v>
      </c>
      <c r="R645" s="1045">
        <v>-573712.55099999998</v>
      </c>
      <c r="S645" s="1046">
        <v>5331114.1425999999</v>
      </c>
      <c r="T645" s="683">
        <v>9.2923087237810833</v>
      </c>
      <c r="U645" s="1034"/>
      <c r="V645" s="1045">
        <v>3021526.8128000004</v>
      </c>
      <c r="W645" s="1045">
        <v>-4741766.483500001</v>
      </c>
      <c r="X645" s="1046">
        <v>7763293.2963000014</v>
      </c>
      <c r="Y645" s="684">
        <v>1.6372154392912546</v>
      </c>
      <c r="AA645" s="1048">
        <v>-557411.83279999997</v>
      </c>
      <c r="AC645" s="1045">
        <v>-330640.76750000007</v>
      </c>
      <c r="AD645" s="1045">
        <v>-384797.38879999996</v>
      </c>
      <c r="AE645" s="1045">
        <v>-232530.38329999999</v>
      </c>
      <c r="AF645" s="1045">
        <v>-471577.47580000001</v>
      </c>
      <c r="AG645" s="1045">
        <v>-184352.20479999995</v>
      </c>
      <c r="AH645" s="1045">
        <v>-197294.05940000009</v>
      </c>
      <c r="AI645" s="1045">
        <v>2223314.7075</v>
      </c>
      <c r="AJ645" s="1045">
        <v>-2599733.1990999999</v>
      </c>
      <c r="AK645" s="1045">
        <v>-195328.93949999989</v>
      </c>
      <c r="AL645" s="1045">
        <v>-233644.16350000008</v>
      </c>
      <c r="AM645" s="1045">
        <v>240601.35480000009</v>
      </c>
      <c r="AN645" s="1045">
        <v>-280783.42800000007</v>
      </c>
      <c r="AP645" s="1045">
        <v>-445652.25710000005</v>
      </c>
      <c r="AQ645" s="1045">
        <v>-255105.65589999995</v>
      </c>
      <c r="AR645" s="1045">
        <v>-219420.22529999993</v>
      </c>
      <c r="AS645" s="1045">
        <v>-149840.58839999998</v>
      </c>
      <c r="AT645" s="1045">
        <v>-196700.87589999998</v>
      </c>
      <c r="AU645" s="1045">
        <v>4382449.9205000009</v>
      </c>
      <c r="AV645" s="1045">
        <v>178619.92150000011</v>
      </c>
      <c r="AW645" s="1045">
        <v>196331.74959999989</v>
      </c>
      <c r="AX645" s="1045">
        <v>958334.6</v>
      </c>
      <c r="AY645" s="1045">
        <v>0</v>
      </c>
      <c r="AZ645" s="1045">
        <v>0</v>
      </c>
      <c r="BA645" s="1045">
        <v>0</v>
      </c>
    </row>
    <row r="646" spans="1:53" ht="13">
      <c r="B646" s="1014" t="s">
        <v>1698</v>
      </c>
      <c r="C646" s="1017" t="s">
        <v>1699</v>
      </c>
      <c r="D646" s="1018"/>
      <c r="E646" s="1018"/>
      <c r="F646" s="1015"/>
      <c r="G646" s="1015"/>
      <c r="H646" s="1015"/>
      <c r="I646" s="1015"/>
      <c r="J646" s="1019"/>
      <c r="K646" s="1020"/>
      <c r="L646" s="1020"/>
      <c r="M646" s="1020"/>
      <c r="N646" s="1016"/>
      <c r="O646" s="1015"/>
      <c r="P646" s="1019"/>
      <c r="Q646" s="1015"/>
      <c r="R646" s="1015"/>
      <c r="S646" s="1015"/>
      <c r="T646" s="1015"/>
      <c r="U646" s="1019"/>
      <c r="V646" s="1015"/>
      <c r="W646" s="1015"/>
      <c r="X646" s="1015"/>
      <c r="Y646" s="1015"/>
      <c r="Z646" s="1015"/>
      <c r="AA646" s="1021"/>
      <c r="AB646" s="1015"/>
      <c r="AC646" s="1020"/>
      <c r="AD646" s="1020"/>
      <c r="AE646" s="1020"/>
      <c r="AF646" s="1020"/>
      <c r="AG646" s="1020"/>
      <c r="AH646" s="1020"/>
      <c r="AI646" s="1020"/>
      <c r="AJ646" s="1020"/>
      <c r="AK646" s="1020"/>
      <c r="AL646" s="1020"/>
      <c r="AM646" s="1020"/>
      <c r="AN646" s="1020"/>
      <c r="AO646" s="1015"/>
      <c r="AP646" s="1020"/>
      <c r="AQ646" s="1020"/>
      <c r="AR646" s="1020"/>
      <c r="AS646" s="1020"/>
      <c r="AT646" s="1020"/>
      <c r="AU646" s="1020"/>
      <c r="AV646" s="1020"/>
      <c r="AW646" s="1020"/>
      <c r="AX646" s="1020"/>
      <c r="AY646" s="1020"/>
      <c r="AZ646" s="1020"/>
      <c r="BA646" s="1020"/>
    </row>
    <row r="647" spans="1:53" ht="0.75" customHeight="1" outlineLevel="2">
      <c r="B647" s="1014"/>
      <c r="C647" s="902"/>
      <c r="D647" s="1032"/>
      <c r="E647" s="1032"/>
      <c r="F647" s="992"/>
      <c r="G647" s="992"/>
      <c r="H647" s="992"/>
      <c r="I647" s="1023"/>
      <c r="J647" s="1029"/>
      <c r="K647" s="992"/>
      <c r="L647" s="992"/>
      <c r="M647" s="992"/>
      <c r="N647" s="1023"/>
      <c r="O647" s="1031"/>
      <c r="P647" s="1025"/>
      <c r="Q647" s="992"/>
      <c r="R647" s="992"/>
      <c r="S647" s="992"/>
      <c r="T647" s="1023"/>
      <c r="U647" s="1025"/>
      <c r="V647" s="992"/>
      <c r="W647" s="992"/>
      <c r="X647" s="992"/>
      <c r="Y647" s="1026"/>
      <c r="Z647" s="799"/>
      <c r="AA647" s="1027"/>
      <c r="AB647" s="863"/>
      <c r="AC647" s="992"/>
      <c r="AD647" s="992"/>
      <c r="AE647" s="992"/>
      <c r="AF647" s="992"/>
      <c r="AG647" s="992"/>
      <c r="AH647" s="992"/>
      <c r="AI647" s="992"/>
      <c r="AJ647" s="992"/>
      <c r="AK647" s="992"/>
      <c r="AL647" s="992"/>
      <c r="AM647" s="992"/>
      <c r="AN647" s="992"/>
      <c r="AO647" s="863"/>
      <c r="AP647" s="992"/>
      <c r="AQ647" s="992"/>
      <c r="AR647" s="992"/>
      <c r="AS647" s="992"/>
      <c r="AT647" s="992"/>
      <c r="AU647" s="992"/>
      <c r="AV647" s="992"/>
      <c r="AW647" s="992"/>
      <c r="AX647" s="992"/>
      <c r="AY647" s="992"/>
      <c r="AZ647" s="992"/>
      <c r="BA647" s="992"/>
    </row>
    <row r="648" spans="1:53" outlineLevel="2">
      <c r="A648" s="799" t="s">
        <v>1700</v>
      </c>
      <c r="B648" s="800" t="s">
        <v>1701</v>
      </c>
      <c r="C648" s="801" t="s">
        <v>1702</v>
      </c>
      <c r="D648" s="802"/>
      <c r="E648" s="803"/>
      <c r="F648" s="686">
        <v>254583.33000000002</v>
      </c>
      <c r="G648" s="686">
        <v>254583.33000000002</v>
      </c>
      <c r="H648" s="818">
        <v>0</v>
      </c>
      <c r="I648" s="804">
        <v>0</v>
      </c>
      <c r="K648" s="686">
        <v>2036666.67</v>
      </c>
      <c r="L648" s="686">
        <v>2036666.67</v>
      </c>
      <c r="M648" s="818">
        <v>0</v>
      </c>
      <c r="N648" s="804">
        <v>0</v>
      </c>
      <c r="Q648" s="686">
        <v>763750</v>
      </c>
      <c r="R648" s="686">
        <v>763750</v>
      </c>
      <c r="S648" s="818">
        <v>0</v>
      </c>
      <c r="T648" s="804">
        <v>0</v>
      </c>
      <c r="V648" s="686">
        <v>3055000</v>
      </c>
      <c r="W648" s="686">
        <v>3055000</v>
      </c>
      <c r="X648" s="818">
        <v>0</v>
      </c>
      <c r="Y648" s="804">
        <v>0</v>
      </c>
      <c r="AA648" s="687">
        <v>254583.33000000002</v>
      </c>
      <c r="AB648" s="686"/>
      <c r="AC648" s="686">
        <v>254583.33000000002</v>
      </c>
      <c r="AD648" s="686">
        <v>254583.33000000002</v>
      </c>
      <c r="AE648" s="686">
        <v>254583.33000000002</v>
      </c>
      <c r="AF648" s="686">
        <v>254583.34</v>
      </c>
      <c r="AG648" s="686">
        <v>254583.34</v>
      </c>
      <c r="AH648" s="686">
        <v>254583.34</v>
      </c>
      <c r="AI648" s="686">
        <v>254583.33000000002</v>
      </c>
      <c r="AJ648" s="686">
        <v>254583.33000000002</v>
      </c>
      <c r="AK648" s="686">
        <v>254583.34</v>
      </c>
      <c r="AL648" s="686">
        <v>254583.33000000002</v>
      </c>
      <c r="AM648" s="686">
        <v>254583.33000000002</v>
      </c>
      <c r="AN648" s="686">
        <v>254583.33000000002</v>
      </c>
      <c r="AO648" s="686"/>
      <c r="AP648" s="686">
        <v>254583.33000000002</v>
      </c>
      <c r="AQ648" s="686">
        <v>254583.33000000002</v>
      </c>
      <c r="AR648" s="686">
        <v>254583.33000000002</v>
      </c>
      <c r="AS648" s="686">
        <v>254583.34</v>
      </c>
      <c r="AT648" s="686">
        <v>254583.34</v>
      </c>
      <c r="AU648" s="686">
        <v>254583.34</v>
      </c>
      <c r="AV648" s="686">
        <v>254583.33000000002</v>
      </c>
      <c r="AW648" s="686">
        <v>254583.33000000002</v>
      </c>
      <c r="AX648" s="686">
        <v>0</v>
      </c>
      <c r="AY648" s="686">
        <v>0</v>
      </c>
      <c r="AZ648" s="686">
        <v>0</v>
      </c>
      <c r="BA648" s="686">
        <v>0</v>
      </c>
    </row>
    <row r="649" spans="1:53" outlineLevel="2">
      <c r="A649" s="799" t="s">
        <v>1703</v>
      </c>
      <c r="B649" s="800" t="s">
        <v>1704</v>
      </c>
      <c r="C649" s="801" t="s">
        <v>1705</v>
      </c>
      <c r="D649" s="802"/>
      <c r="E649" s="803"/>
      <c r="F649" s="686">
        <v>0</v>
      </c>
      <c r="G649" s="686">
        <v>817884.63</v>
      </c>
      <c r="H649" s="818">
        <v>-817884.63</v>
      </c>
      <c r="I649" s="804" t="s">
        <v>3376</v>
      </c>
      <c r="K649" s="686">
        <v>7183375.79</v>
      </c>
      <c r="L649" s="686">
        <v>6470883.8799999999</v>
      </c>
      <c r="M649" s="818">
        <v>712491.91000000015</v>
      </c>
      <c r="N649" s="804">
        <v>0.11010735522579029</v>
      </c>
      <c r="Q649" s="686">
        <v>488883.54000000004</v>
      </c>
      <c r="R649" s="686">
        <v>2437839.04</v>
      </c>
      <c r="S649" s="818">
        <v>-1948955.5</v>
      </c>
      <c r="T649" s="804">
        <v>-0.79946028758321963</v>
      </c>
      <c r="V649" s="686">
        <v>10208876.33</v>
      </c>
      <c r="W649" s="686">
        <v>13253405.289999999</v>
      </c>
      <c r="X649" s="818">
        <v>-3044528.959999999</v>
      </c>
      <c r="Y649" s="804">
        <v>-0.22971673267225642</v>
      </c>
      <c r="AA649" s="687">
        <v>826331.62</v>
      </c>
      <c r="AB649" s="686"/>
      <c r="AC649" s="686">
        <v>768118.46</v>
      </c>
      <c r="AD649" s="686">
        <v>825323.04</v>
      </c>
      <c r="AE649" s="686">
        <v>821444.46</v>
      </c>
      <c r="AF649" s="686">
        <v>795451.08000000007</v>
      </c>
      <c r="AG649" s="686">
        <v>822707.8</v>
      </c>
      <c r="AH649" s="686">
        <v>797112.04</v>
      </c>
      <c r="AI649" s="686">
        <v>822842.37</v>
      </c>
      <c r="AJ649" s="686">
        <v>817884.63</v>
      </c>
      <c r="AK649" s="686">
        <v>791501.25</v>
      </c>
      <c r="AL649" s="686">
        <v>796095.04</v>
      </c>
      <c r="AM649" s="686">
        <v>719985.13</v>
      </c>
      <c r="AN649" s="686">
        <v>717919.12</v>
      </c>
      <c r="AO649" s="686"/>
      <c r="AP649" s="686">
        <v>1359596.29</v>
      </c>
      <c r="AQ649" s="686">
        <v>1244845.6200000001</v>
      </c>
      <c r="AR649" s="686">
        <v>1379941.76</v>
      </c>
      <c r="AS649" s="686">
        <v>1332701.5</v>
      </c>
      <c r="AT649" s="686">
        <v>1377407.08</v>
      </c>
      <c r="AU649" s="686">
        <v>488883.54000000004</v>
      </c>
      <c r="AV649" s="686">
        <v>0</v>
      </c>
      <c r="AW649" s="686">
        <v>0</v>
      </c>
      <c r="AX649" s="686">
        <v>0</v>
      </c>
      <c r="AY649" s="686">
        <v>0</v>
      </c>
      <c r="AZ649" s="686">
        <v>0</v>
      </c>
      <c r="BA649" s="686">
        <v>0</v>
      </c>
    </row>
    <row r="650" spans="1:53" outlineLevel="2">
      <c r="A650" s="799" t="s">
        <v>1706</v>
      </c>
      <c r="B650" s="800" t="s">
        <v>1707</v>
      </c>
      <c r="C650" s="801" t="s">
        <v>1708</v>
      </c>
      <c r="D650" s="802"/>
      <c r="E650" s="803"/>
      <c r="F650" s="686">
        <v>4627854.17</v>
      </c>
      <c r="G650" s="686">
        <v>4797395.84</v>
      </c>
      <c r="H650" s="818">
        <v>-169541.66999999993</v>
      </c>
      <c r="I650" s="804">
        <v>-3.5340354570366231E-2</v>
      </c>
      <c r="K650" s="686">
        <v>37022833.329999998</v>
      </c>
      <c r="L650" s="686">
        <v>38379166.649999999</v>
      </c>
      <c r="M650" s="818">
        <v>-1356333.3200000003</v>
      </c>
      <c r="N650" s="804">
        <v>-3.5340353592591627E-2</v>
      </c>
      <c r="Q650" s="686">
        <v>13883562.5</v>
      </c>
      <c r="R650" s="686">
        <v>14392187.5</v>
      </c>
      <c r="S650" s="818">
        <v>-508625</v>
      </c>
      <c r="T650" s="804">
        <v>-3.5340353924655302E-2</v>
      </c>
      <c r="V650" s="686">
        <v>55596415.269999996</v>
      </c>
      <c r="W650" s="686">
        <v>52537499.979999997</v>
      </c>
      <c r="X650" s="818">
        <v>3058915.2899999991</v>
      </c>
      <c r="Y650" s="804">
        <v>5.8223464975769093E-2</v>
      </c>
      <c r="AA650" s="687">
        <v>4797395.8100000005</v>
      </c>
      <c r="AB650" s="686"/>
      <c r="AC650" s="686">
        <v>4797395.84</v>
      </c>
      <c r="AD650" s="686">
        <v>4797395.82</v>
      </c>
      <c r="AE650" s="686">
        <v>4797395.83</v>
      </c>
      <c r="AF650" s="686">
        <v>4797395.8499999996</v>
      </c>
      <c r="AG650" s="686">
        <v>4797395.8100000005</v>
      </c>
      <c r="AH650" s="686">
        <v>4797395.84</v>
      </c>
      <c r="AI650" s="686">
        <v>4797395.82</v>
      </c>
      <c r="AJ650" s="686">
        <v>4797395.84</v>
      </c>
      <c r="AK650" s="686">
        <v>4690019.46</v>
      </c>
      <c r="AL650" s="686">
        <v>4627854.16</v>
      </c>
      <c r="AM650" s="686">
        <v>4627854.17</v>
      </c>
      <c r="AN650" s="686">
        <v>4627854.1500000004</v>
      </c>
      <c r="AO650" s="686"/>
      <c r="AP650" s="686">
        <v>4627854.17</v>
      </c>
      <c r="AQ650" s="686">
        <v>4627854.17</v>
      </c>
      <c r="AR650" s="686">
        <v>4627854.16</v>
      </c>
      <c r="AS650" s="686">
        <v>4627854.18</v>
      </c>
      <c r="AT650" s="686">
        <v>4627854.1500000004</v>
      </c>
      <c r="AU650" s="686">
        <v>4627854.17</v>
      </c>
      <c r="AV650" s="686">
        <v>4627854.16</v>
      </c>
      <c r="AW650" s="686">
        <v>4627854.17</v>
      </c>
      <c r="AX650" s="686">
        <v>0</v>
      </c>
      <c r="AY650" s="686">
        <v>0</v>
      </c>
      <c r="AZ650" s="686">
        <v>0</v>
      </c>
      <c r="BA650" s="686">
        <v>0</v>
      </c>
    </row>
    <row r="651" spans="1:53" s="863" customFormat="1" ht="13">
      <c r="A651" s="799" t="s">
        <v>1709</v>
      </c>
      <c r="B651" s="1014" t="s">
        <v>1710</v>
      </c>
      <c r="C651" s="899" t="s">
        <v>1711</v>
      </c>
      <c r="D651" s="1032"/>
      <c r="E651" s="1032"/>
      <c r="F651" s="992">
        <v>4882437.5</v>
      </c>
      <c r="G651" s="992">
        <v>5869863.7999999998</v>
      </c>
      <c r="H651" s="887">
        <v>-987426.29999999981</v>
      </c>
      <c r="I651" s="680">
        <v>-0.16821962717431363</v>
      </c>
      <c r="J651" s="1029"/>
      <c r="K651" s="992">
        <v>46242875.789999999</v>
      </c>
      <c r="L651" s="992">
        <v>46886717.200000003</v>
      </c>
      <c r="M651" s="887">
        <v>-643841.41000000387</v>
      </c>
      <c r="N651" s="680">
        <v>-1.3731850904673784E-2</v>
      </c>
      <c r="O651" s="1049"/>
      <c r="P651" s="1050"/>
      <c r="Q651" s="992">
        <v>15136196.039999999</v>
      </c>
      <c r="R651" s="992">
        <v>17593776.539999999</v>
      </c>
      <c r="S651" s="887">
        <v>-2457580.5</v>
      </c>
      <c r="T651" s="680">
        <v>-0.13968464896735583</v>
      </c>
      <c r="U651" s="1050"/>
      <c r="V651" s="992">
        <v>68860291.599999994</v>
      </c>
      <c r="W651" s="992">
        <v>68845905.269999996</v>
      </c>
      <c r="X651" s="887">
        <v>14386.329999998212</v>
      </c>
      <c r="Y651" s="679">
        <v>2.0896420700080675E-4</v>
      </c>
      <c r="AA651" s="1027">
        <v>5878310.7600000007</v>
      </c>
      <c r="AC651" s="992">
        <v>5820097.6299999999</v>
      </c>
      <c r="AD651" s="992">
        <v>5877302.1900000004</v>
      </c>
      <c r="AE651" s="992">
        <v>5873423.6200000001</v>
      </c>
      <c r="AF651" s="992">
        <v>5847430.2699999996</v>
      </c>
      <c r="AG651" s="992">
        <v>5874686.9500000011</v>
      </c>
      <c r="AH651" s="992">
        <v>5849091.2199999997</v>
      </c>
      <c r="AI651" s="992">
        <v>5874821.5200000005</v>
      </c>
      <c r="AJ651" s="992">
        <v>5869863.7999999998</v>
      </c>
      <c r="AK651" s="992">
        <v>5736104.0499999998</v>
      </c>
      <c r="AL651" s="992">
        <v>5678532.5300000003</v>
      </c>
      <c r="AM651" s="992">
        <v>5602422.6299999999</v>
      </c>
      <c r="AN651" s="992">
        <v>5600356.6000000006</v>
      </c>
      <c r="AP651" s="992">
        <v>6242033.79</v>
      </c>
      <c r="AQ651" s="992">
        <v>6127283.1200000001</v>
      </c>
      <c r="AR651" s="992">
        <v>6262379.25</v>
      </c>
      <c r="AS651" s="992">
        <v>6215139.0199999996</v>
      </c>
      <c r="AT651" s="992">
        <v>6259844.5700000003</v>
      </c>
      <c r="AU651" s="992">
        <v>5371321.0499999998</v>
      </c>
      <c r="AV651" s="992">
        <v>4882437.49</v>
      </c>
      <c r="AW651" s="992">
        <v>4882437.5</v>
      </c>
      <c r="AX651" s="992">
        <v>0</v>
      </c>
      <c r="AY651" s="992">
        <v>0</v>
      </c>
      <c r="AZ651" s="992">
        <v>0</v>
      </c>
      <c r="BA651" s="992">
        <v>0</v>
      </c>
    </row>
    <row r="652" spans="1:53" ht="0.75" customHeight="1" outlineLevel="2">
      <c r="B652" s="1014"/>
      <c r="C652" s="899"/>
      <c r="D652" s="1032"/>
      <c r="E652" s="1032"/>
      <c r="F652" s="992"/>
      <c r="G652" s="992"/>
      <c r="H652" s="887"/>
      <c r="I652" s="680"/>
      <c r="J652" s="1029"/>
      <c r="K652" s="992"/>
      <c r="L652" s="992"/>
      <c r="M652" s="887"/>
      <c r="N652" s="680"/>
      <c r="O652" s="1049"/>
      <c r="P652" s="1050"/>
      <c r="Q652" s="992"/>
      <c r="R652" s="992"/>
      <c r="S652" s="887"/>
      <c r="T652" s="680"/>
      <c r="U652" s="1050"/>
      <c r="V652" s="992"/>
      <c r="W652" s="992"/>
      <c r="X652" s="887"/>
      <c r="Y652" s="679"/>
      <c r="Z652" s="799"/>
      <c r="AA652" s="1027"/>
      <c r="AB652" s="863"/>
      <c r="AC652" s="992"/>
      <c r="AD652" s="992"/>
      <c r="AE652" s="992"/>
      <c r="AF652" s="992"/>
      <c r="AG652" s="992"/>
      <c r="AH652" s="992"/>
      <c r="AI652" s="992"/>
      <c r="AJ652" s="992"/>
      <c r="AK652" s="992"/>
      <c r="AL652" s="992"/>
      <c r="AM652" s="992"/>
      <c r="AN652" s="992"/>
      <c r="AO652" s="863"/>
      <c r="AP652" s="992"/>
      <c r="AQ652" s="992"/>
      <c r="AR652" s="992"/>
      <c r="AS652" s="992"/>
      <c r="AT652" s="992"/>
      <c r="AU652" s="992"/>
      <c r="AV652" s="992"/>
      <c r="AW652" s="992"/>
      <c r="AX652" s="992"/>
      <c r="AY652" s="992"/>
      <c r="AZ652" s="992"/>
      <c r="BA652" s="992"/>
    </row>
    <row r="653" spans="1:53" outlineLevel="2">
      <c r="A653" s="799" t="s">
        <v>1712</v>
      </c>
      <c r="B653" s="800" t="s">
        <v>1713</v>
      </c>
      <c r="C653" s="801" t="s">
        <v>1714</v>
      </c>
      <c r="D653" s="802"/>
      <c r="E653" s="803"/>
      <c r="F653" s="686">
        <v>14381.720000000001</v>
      </c>
      <c r="G653" s="686">
        <v>14381.710000000001</v>
      </c>
      <c r="H653" s="818">
        <v>1.0000000000218279E-2</v>
      </c>
      <c r="I653" s="804">
        <v>6.9532760709389066E-7</v>
      </c>
      <c r="K653" s="686">
        <v>115053.7</v>
      </c>
      <c r="L653" s="686">
        <v>114333.68000000001</v>
      </c>
      <c r="M653" s="818">
        <v>720.01999999998952</v>
      </c>
      <c r="N653" s="804">
        <v>6.2975319258506282E-3</v>
      </c>
      <c r="Q653" s="686">
        <v>43145.15</v>
      </c>
      <c r="R653" s="686">
        <v>43145.13</v>
      </c>
      <c r="S653" s="818">
        <v>2.0000000004074536E-2</v>
      </c>
      <c r="T653" s="804">
        <v>4.6355173814691341E-7</v>
      </c>
      <c r="V653" s="686">
        <v>172580.54</v>
      </c>
      <c r="W653" s="686">
        <v>171140.52000000002</v>
      </c>
      <c r="X653" s="818">
        <v>1440.0199999999895</v>
      </c>
      <c r="Y653" s="804">
        <v>8.4142551395776366E-3</v>
      </c>
      <c r="AA653" s="687">
        <v>14201.710000000001</v>
      </c>
      <c r="AB653" s="686"/>
      <c r="AC653" s="686">
        <v>14201.710000000001</v>
      </c>
      <c r="AD653" s="686">
        <v>14201.710000000001</v>
      </c>
      <c r="AE653" s="686">
        <v>14201.710000000001</v>
      </c>
      <c r="AF653" s="686">
        <v>14201.710000000001</v>
      </c>
      <c r="AG653" s="686">
        <v>14381.710000000001</v>
      </c>
      <c r="AH653" s="686">
        <v>14381.710000000001</v>
      </c>
      <c r="AI653" s="686">
        <v>14381.710000000001</v>
      </c>
      <c r="AJ653" s="686">
        <v>14381.710000000001</v>
      </c>
      <c r="AK653" s="686">
        <v>14381.710000000001</v>
      </c>
      <c r="AL653" s="686">
        <v>14381.710000000001</v>
      </c>
      <c r="AM653" s="686">
        <v>14381.710000000001</v>
      </c>
      <c r="AN653" s="686">
        <v>14381.710000000001</v>
      </c>
      <c r="AO653" s="686"/>
      <c r="AP653" s="686">
        <v>14381.710000000001</v>
      </c>
      <c r="AQ653" s="686">
        <v>14381.710000000001</v>
      </c>
      <c r="AR653" s="686">
        <v>14381.710000000001</v>
      </c>
      <c r="AS653" s="686">
        <v>14381.710000000001</v>
      </c>
      <c r="AT653" s="686">
        <v>14381.710000000001</v>
      </c>
      <c r="AU653" s="686">
        <v>14381.720000000001</v>
      </c>
      <c r="AV653" s="686">
        <v>14381.710000000001</v>
      </c>
      <c r="AW653" s="686">
        <v>14381.720000000001</v>
      </c>
      <c r="AX653" s="686">
        <v>0</v>
      </c>
      <c r="AY653" s="686">
        <v>0</v>
      </c>
      <c r="AZ653" s="686">
        <v>0</v>
      </c>
      <c r="BA653" s="686">
        <v>0</v>
      </c>
    </row>
    <row r="654" spans="1:53" outlineLevel="2">
      <c r="A654" s="799" t="s">
        <v>1715</v>
      </c>
      <c r="B654" s="800" t="s">
        <v>1716</v>
      </c>
      <c r="C654" s="801" t="s">
        <v>1717</v>
      </c>
      <c r="D654" s="802"/>
      <c r="E654" s="803"/>
      <c r="F654" s="686">
        <v>0</v>
      </c>
      <c r="G654" s="686">
        <v>633.98</v>
      </c>
      <c r="H654" s="818">
        <v>-633.98</v>
      </c>
      <c r="I654" s="804" t="s">
        <v>3376</v>
      </c>
      <c r="K654" s="686">
        <v>19881.439999999999</v>
      </c>
      <c r="L654" s="686">
        <v>8368.82</v>
      </c>
      <c r="M654" s="818">
        <v>11512.619999999999</v>
      </c>
      <c r="N654" s="804">
        <v>1.3756563051899788</v>
      </c>
      <c r="Q654" s="686">
        <v>10370.040000000001</v>
      </c>
      <c r="R654" s="686">
        <v>1267.96</v>
      </c>
      <c r="S654" s="818">
        <v>9102.0800000000017</v>
      </c>
      <c r="T654" s="804">
        <v>7.178522981797534</v>
      </c>
      <c r="V654" s="686">
        <v>22417.35</v>
      </c>
      <c r="W654" s="686">
        <v>34485.270000000004</v>
      </c>
      <c r="X654" s="818">
        <v>-12067.920000000006</v>
      </c>
      <c r="Y654" s="804">
        <v>-0.34994419356438283</v>
      </c>
      <c r="AA654" s="687">
        <v>1420.18</v>
      </c>
      <c r="AB654" s="686"/>
      <c r="AC654" s="686">
        <v>1420.18</v>
      </c>
      <c r="AD654" s="686">
        <v>1420.18</v>
      </c>
      <c r="AE654" s="686">
        <v>1420.18</v>
      </c>
      <c r="AF654" s="686">
        <v>1420.18</v>
      </c>
      <c r="AG654" s="686">
        <v>1420.14</v>
      </c>
      <c r="AH654" s="686">
        <v>0</v>
      </c>
      <c r="AI654" s="686">
        <v>633.98</v>
      </c>
      <c r="AJ654" s="686">
        <v>633.98</v>
      </c>
      <c r="AK654" s="686">
        <v>633.98</v>
      </c>
      <c r="AL654" s="686">
        <v>633.98</v>
      </c>
      <c r="AM654" s="686">
        <v>633.97</v>
      </c>
      <c r="AN654" s="686">
        <v>633.98</v>
      </c>
      <c r="AO654" s="686"/>
      <c r="AP654" s="686">
        <v>1790.49</v>
      </c>
      <c r="AQ654" s="686">
        <v>1930.23</v>
      </c>
      <c r="AR654" s="686">
        <v>1930.22</v>
      </c>
      <c r="AS654" s="686">
        <v>1930.24</v>
      </c>
      <c r="AT654" s="686">
        <v>1930.22</v>
      </c>
      <c r="AU654" s="686">
        <v>10370.040000000001</v>
      </c>
      <c r="AV654" s="686">
        <v>0</v>
      </c>
      <c r="AW654" s="686">
        <v>0</v>
      </c>
      <c r="AX654" s="686">
        <v>0</v>
      </c>
      <c r="AY654" s="686">
        <v>0</v>
      </c>
      <c r="AZ654" s="686">
        <v>0</v>
      </c>
      <c r="BA654" s="686">
        <v>0</v>
      </c>
    </row>
    <row r="655" spans="1:53" outlineLevel="2">
      <c r="A655" s="799" t="s">
        <v>1718</v>
      </c>
      <c r="B655" s="800" t="s">
        <v>1719</v>
      </c>
      <c r="C655" s="801" t="s">
        <v>1720</v>
      </c>
      <c r="D655" s="802"/>
      <c r="E655" s="803"/>
      <c r="F655" s="686">
        <v>47688.82</v>
      </c>
      <c r="G655" s="686">
        <v>50202.76</v>
      </c>
      <c r="H655" s="818">
        <v>-2513.9400000000023</v>
      </c>
      <c r="I655" s="804">
        <v>-5.0075732887992656E-2</v>
      </c>
      <c r="K655" s="686">
        <v>381969.93</v>
      </c>
      <c r="L655" s="686">
        <v>399926.45</v>
      </c>
      <c r="M655" s="818">
        <v>-17956.520000000019</v>
      </c>
      <c r="N655" s="804">
        <v>-4.4899555905842235E-2</v>
      </c>
      <c r="Q655" s="686">
        <v>143066.49</v>
      </c>
      <c r="R655" s="686">
        <v>150608.28</v>
      </c>
      <c r="S655" s="818">
        <v>-7541.7900000000081</v>
      </c>
      <c r="T655" s="804">
        <v>-5.007553369575702E-2</v>
      </c>
      <c r="V655" s="686">
        <v>572684.41</v>
      </c>
      <c r="W655" s="686">
        <v>534711.67000000004</v>
      </c>
      <c r="X655" s="818">
        <v>37972.739999999991</v>
      </c>
      <c r="Y655" s="804">
        <v>7.1015356743569832E-2</v>
      </c>
      <c r="AA655" s="687">
        <v>49637.55</v>
      </c>
      <c r="AB655" s="686"/>
      <c r="AC655" s="686">
        <v>49637.55</v>
      </c>
      <c r="AD655" s="686">
        <v>49637.55</v>
      </c>
      <c r="AE655" s="686">
        <v>49637.55</v>
      </c>
      <c r="AF655" s="686">
        <v>50202.76</v>
      </c>
      <c r="AG655" s="686">
        <v>50202.76</v>
      </c>
      <c r="AH655" s="686">
        <v>50202.76</v>
      </c>
      <c r="AI655" s="686">
        <v>50202.76</v>
      </c>
      <c r="AJ655" s="686">
        <v>50202.76</v>
      </c>
      <c r="AK655" s="686">
        <v>47678.62</v>
      </c>
      <c r="AL655" s="686">
        <v>47678.62</v>
      </c>
      <c r="AM655" s="686">
        <v>47678.62</v>
      </c>
      <c r="AN655" s="686">
        <v>47678.62</v>
      </c>
      <c r="AO655" s="686"/>
      <c r="AP655" s="686">
        <v>47678.62</v>
      </c>
      <c r="AQ655" s="686">
        <v>47678.62</v>
      </c>
      <c r="AR655" s="686">
        <v>48178.73</v>
      </c>
      <c r="AS655" s="686">
        <v>47678.62</v>
      </c>
      <c r="AT655" s="686">
        <v>47688.85</v>
      </c>
      <c r="AU655" s="686">
        <v>47688.82</v>
      </c>
      <c r="AV655" s="686">
        <v>47688.85</v>
      </c>
      <c r="AW655" s="686">
        <v>47688.82</v>
      </c>
      <c r="AX655" s="686">
        <v>0</v>
      </c>
      <c r="AY655" s="686">
        <v>0</v>
      </c>
      <c r="AZ655" s="686">
        <v>0</v>
      </c>
      <c r="BA655" s="686">
        <v>0</v>
      </c>
    </row>
    <row r="656" spans="1:53" s="863" customFormat="1" ht="13">
      <c r="A656" s="799" t="s">
        <v>1721</v>
      </c>
      <c r="B656" s="1014" t="s">
        <v>1722</v>
      </c>
      <c r="C656" s="899" t="s">
        <v>1723</v>
      </c>
      <c r="D656" s="1032"/>
      <c r="E656" s="1032"/>
      <c r="F656" s="992">
        <v>62070.54</v>
      </c>
      <c r="G656" s="992">
        <v>65218.450000000004</v>
      </c>
      <c r="H656" s="887">
        <v>-3147.9100000000035</v>
      </c>
      <c r="I656" s="680">
        <v>-4.8267169796277022E-2</v>
      </c>
      <c r="J656" s="1029"/>
      <c r="K656" s="992">
        <v>516905.06999999995</v>
      </c>
      <c r="L656" s="992">
        <v>522628.95</v>
      </c>
      <c r="M656" s="887">
        <v>-5723.8800000000629</v>
      </c>
      <c r="N656" s="680">
        <v>-1.0952091345112174E-2</v>
      </c>
      <c r="O656" s="959"/>
      <c r="P656" s="1051"/>
      <c r="Q656" s="992">
        <v>196581.68</v>
      </c>
      <c r="R656" s="992">
        <v>195021.37</v>
      </c>
      <c r="S656" s="887">
        <v>1560.3099999999977</v>
      </c>
      <c r="T656" s="680">
        <v>8.0007129475092795E-3</v>
      </c>
      <c r="U656" s="1051"/>
      <c r="V656" s="992">
        <v>767682.3</v>
      </c>
      <c r="W656" s="992">
        <v>740337.46</v>
      </c>
      <c r="X656" s="887">
        <v>27344.840000000084</v>
      </c>
      <c r="Y656" s="679">
        <v>3.693564283509318E-2</v>
      </c>
      <c r="AA656" s="1027">
        <v>65259.44</v>
      </c>
      <c r="AC656" s="992">
        <v>65259.44</v>
      </c>
      <c r="AD656" s="992">
        <v>65259.44</v>
      </c>
      <c r="AE656" s="992">
        <v>65259.44</v>
      </c>
      <c r="AF656" s="992">
        <v>65824.650000000009</v>
      </c>
      <c r="AG656" s="992">
        <v>66004.61</v>
      </c>
      <c r="AH656" s="992">
        <v>64584.47</v>
      </c>
      <c r="AI656" s="992">
        <v>65218.450000000004</v>
      </c>
      <c r="AJ656" s="992">
        <v>65218.450000000004</v>
      </c>
      <c r="AK656" s="992">
        <v>62694.310000000005</v>
      </c>
      <c r="AL656" s="992">
        <v>62694.310000000005</v>
      </c>
      <c r="AM656" s="992">
        <v>62694.3</v>
      </c>
      <c r="AN656" s="992">
        <v>62694.310000000005</v>
      </c>
      <c r="AP656" s="992">
        <v>63850.820000000007</v>
      </c>
      <c r="AQ656" s="992">
        <v>63990.560000000005</v>
      </c>
      <c r="AR656" s="992">
        <v>64490.66</v>
      </c>
      <c r="AS656" s="992">
        <v>63990.570000000007</v>
      </c>
      <c r="AT656" s="992">
        <v>64000.78</v>
      </c>
      <c r="AU656" s="992">
        <v>72440.58</v>
      </c>
      <c r="AV656" s="992">
        <v>62070.559999999998</v>
      </c>
      <c r="AW656" s="992">
        <v>62070.54</v>
      </c>
      <c r="AX656" s="992">
        <v>0</v>
      </c>
      <c r="AY656" s="992">
        <v>0</v>
      </c>
      <c r="AZ656" s="992">
        <v>0</v>
      </c>
      <c r="BA656" s="992">
        <v>0</v>
      </c>
    </row>
    <row r="657" spans="1:53" ht="0.75" customHeight="1" outlineLevel="2">
      <c r="B657" s="1014"/>
      <c r="C657" s="899"/>
      <c r="D657" s="1032"/>
      <c r="E657" s="1032"/>
      <c r="F657" s="992"/>
      <c r="G657" s="992"/>
      <c r="H657" s="887"/>
      <c r="I657" s="680"/>
      <c r="J657" s="1029"/>
      <c r="K657" s="992"/>
      <c r="L657" s="992"/>
      <c r="M657" s="887"/>
      <c r="N657" s="680"/>
      <c r="O657" s="959"/>
      <c r="P657" s="1051"/>
      <c r="Q657" s="992"/>
      <c r="R657" s="992"/>
      <c r="S657" s="887"/>
      <c r="T657" s="680"/>
      <c r="U657" s="1051"/>
      <c r="V657" s="992"/>
      <c r="W657" s="992"/>
      <c r="X657" s="887"/>
      <c r="Y657" s="679"/>
      <c r="Z657" s="799"/>
      <c r="AA657" s="1027"/>
      <c r="AB657" s="863"/>
      <c r="AC657" s="992"/>
      <c r="AD657" s="992"/>
      <c r="AE657" s="992"/>
      <c r="AF657" s="992"/>
      <c r="AG657" s="992"/>
      <c r="AH657" s="992"/>
      <c r="AI657" s="992"/>
      <c r="AJ657" s="992"/>
      <c r="AK657" s="992"/>
      <c r="AL657" s="992"/>
      <c r="AM657" s="992"/>
      <c r="AN657" s="992"/>
      <c r="AO657" s="863"/>
      <c r="AP657" s="992"/>
      <c r="AQ657" s="992"/>
      <c r="AR657" s="992"/>
      <c r="AS657" s="992"/>
      <c r="AT657" s="992"/>
      <c r="AU657" s="992"/>
      <c r="AV657" s="992"/>
      <c r="AW657" s="992"/>
      <c r="AX657" s="992"/>
      <c r="AY657" s="992"/>
      <c r="AZ657" s="992"/>
      <c r="BA657" s="992"/>
    </row>
    <row r="658" spans="1:53" outlineLevel="2">
      <c r="A658" s="799" t="s">
        <v>1724</v>
      </c>
      <c r="B658" s="800" t="s">
        <v>1725</v>
      </c>
      <c r="C658" s="801" t="s">
        <v>1726</v>
      </c>
      <c r="D658" s="802"/>
      <c r="E658" s="803"/>
      <c r="F658" s="686">
        <v>2804.23</v>
      </c>
      <c r="G658" s="686">
        <v>2804.23</v>
      </c>
      <c r="H658" s="818">
        <v>0</v>
      </c>
      <c r="I658" s="804">
        <v>0</v>
      </c>
      <c r="K658" s="686">
        <v>22434.02</v>
      </c>
      <c r="L658" s="686">
        <v>22433.84</v>
      </c>
      <c r="M658" s="818">
        <v>0.18000000000029104</v>
      </c>
      <c r="N658" s="804">
        <v>8.023592929266279E-6</v>
      </c>
      <c r="Q658" s="686">
        <v>8412.69</v>
      </c>
      <c r="R658" s="686">
        <v>8412.69</v>
      </c>
      <c r="S658" s="818">
        <v>0</v>
      </c>
      <c r="T658" s="804">
        <v>0</v>
      </c>
      <c r="V658" s="686">
        <v>33650.94</v>
      </c>
      <c r="W658" s="686">
        <v>33650.76</v>
      </c>
      <c r="X658" s="818">
        <v>0.18000000000029104</v>
      </c>
      <c r="Y658" s="804">
        <v>5.3490619528441863E-6</v>
      </c>
      <c r="AA658" s="687">
        <v>2804.23</v>
      </c>
      <c r="AB658" s="686"/>
      <c r="AC658" s="686">
        <v>2804.23</v>
      </c>
      <c r="AD658" s="686">
        <v>2804.23</v>
      </c>
      <c r="AE658" s="686">
        <v>2804.23</v>
      </c>
      <c r="AF658" s="686">
        <v>2804.23</v>
      </c>
      <c r="AG658" s="686">
        <v>2804.23</v>
      </c>
      <c r="AH658" s="686">
        <v>2804.23</v>
      </c>
      <c r="AI658" s="686">
        <v>2804.23</v>
      </c>
      <c r="AJ658" s="686">
        <v>2804.23</v>
      </c>
      <c r="AK658" s="686">
        <v>2804.23</v>
      </c>
      <c r="AL658" s="686">
        <v>2804.23</v>
      </c>
      <c r="AM658" s="686">
        <v>2804.23</v>
      </c>
      <c r="AN658" s="686">
        <v>2804.23</v>
      </c>
      <c r="AO658" s="686"/>
      <c r="AP658" s="686">
        <v>2804.23</v>
      </c>
      <c r="AQ658" s="686">
        <v>2804.23</v>
      </c>
      <c r="AR658" s="686">
        <v>2804.41</v>
      </c>
      <c r="AS658" s="686">
        <v>2804.23</v>
      </c>
      <c r="AT658" s="686">
        <v>2804.23</v>
      </c>
      <c r="AU658" s="686">
        <v>2804.23</v>
      </c>
      <c r="AV658" s="686">
        <v>2804.23</v>
      </c>
      <c r="AW658" s="686">
        <v>2804.23</v>
      </c>
      <c r="AX658" s="686">
        <v>0</v>
      </c>
      <c r="AY658" s="686">
        <v>0</v>
      </c>
      <c r="AZ658" s="686">
        <v>0</v>
      </c>
      <c r="BA658" s="686">
        <v>0</v>
      </c>
    </row>
    <row r="659" spans="1:53" s="863" customFormat="1" ht="13">
      <c r="A659" s="799" t="s">
        <v>1727</v>
      </c>
      <c r="B659" s="1014" t="s">
        <v>1728</v>
      </c>
      <c r="C659" s="899" t="s">
        <v>1729</v>
      </c>
      <c r="D659" s="1032"/>
      <c r="E659" s="1032"/>
      <c r="F659" s="992">
        <v>2804.23</v>
      </c>
      <c r="G659" s="992">
        <v>2804.23</v>
      </c>
      <c r="H659" s="887">
        <v>0</v>
      </c>
      <c r="I659" s="680">
        <v>0</v>
      </c>
      <c r="J659" s="1029"/>
      <c r="K659" s="992">
        <v>22434.02</v>
      </c>
      <c r="L659" s="992">
        <v>22433.84</v>
      </c>
      <c r="M659" s="887">
        <v>0.18000000000029104</v>
      </c>
      <c r="N659" s="680">
        <v>8.023592929266279E-6</v>
      </c>
      <c r="O659" s="806"/>
      <c r="P659" s="1030"/>
      <c r="Q659" s="992">
        <v>8412.69</v>
      </c>
      <c r="R659" s="992">
        <v>8412.69</v>
      </c>
      <c r="S659" s="887">
        <v>0</v>
      </c>
      <c r="T659" s="680">
        <v>0</v>
      </c>
      <c r="U659" s="1030"/>
      <c r="V659" s="992">
        <v>33650.94</v>
      </c>
      <c r="W659" s="992">
        <v>33650.76</v>
      </c>
      <c r="X659" s="887">
        <v>0.18000000000029104</v>
      </c>
      <c r="Y659" s="679">
        <v>5.3490619528441863E-6</v>
      </c>
      <c r="AA659" s="1027">
        <v>2804.23</v>
      </c>
      <c r="AC659" s="992">
        <v>2804.23</v>
      </c>
      <c r="AD659" s="992">
        <v>2804.23</v>
      </c>
      <c r="AE659" s="992">
        <v>2804.23</v>
      </c>
      <c r="AF659" s="992">
        <v>2804.23</v>
      </c>
      <c r="AG659" s="992">
        <v>2804.23</v>
      </c>
      <c r="AH659" s="992">
        <v>2804.23</v>
      </c>
      <c r="AI659" s="992">
        <v>2804.23</v>
      </c>
      <c r="AJ659" s="992">
        <v>2804.23</v>
      </c>
      <c r="AK659" s="992">
        <v>2804.23</v>
      </c>
      <c r="AL659" s="992">
        <v>2804.23</v>
      </c>
      <c r="AM659" s="992">
        <v>2804.23</v>
      </c>
      <c r="AN659" s="992">
        <v>2804.23</v>
      </c>
      <c r="AP659" s="992">
        <v>2804.23</v>
      </c>
      <c r="AQ659" s="992">
        <v>2804.23</v>
      </c>
      <c r="AR659" s="992">
        <v>2804.41</v>
      </c>
      <c r="AS659" s="992">
        <v>2804.23</v>
      </c>
      <c r="AT659" s="992">
        <v>2804.23</v>
      </c>
      <c r="AU659" s="992">
        <v>2804.23</v>
      </c>
      <c r="AV659" s="992">
        <v>2804.23</v>
      </c>
      <c r="AW659" s="992">
        <v>2804.23</v>
      </c>
      <c r="AX659" s="992">
        <v>0</v>
      </c>
      <c r="AY659" s="992">
        <v>0</v>
      </c>
      <c r="AZ659" s="992">
        <v>0</v>
      </c>
      <c r="BA659" s="992">
        <v>0</v>
      </c>
    </row>
    <row r="660" spans="1:53" s="863" customFormat="1" ht="0.75" customHeight="1" outlineLevel="2">
      <c r="A660" s="799"/>
      <c r="B660" s="1014"/>
      <c r="C660" s="899"/>
      <c r="D660" s="1032"/>
      <c r="E660" s="1032"/>
      <c r="F660" s="992"/>
      <c r="G660" s="992"/>
      <c r="H660" s="887"/>
      <c r="I660" s="680"/>
      <c r="J660" s="1029"/>
      <c r="K660" s="992"/>
      <c r="L660" s="992"/>
      <c r="M660" s="887"/>
      <c r="N660" s="680"/>
      <c r="O660" s="806"/>
      <c r="P660" s="1030"/>
      <c r="Q660" s="992"/>
      <c r="R660" s="992"/>
      <c r="S660" s="887"/>
      <c r="T660" s="680"/>
      <c r="U660" s="1030"/>
      <c r="V660" s="992"/>
      <c r="W660" s="992"/>
      <c r="X660" s="887"/>
      <c r="Y660" s="679"/>
      <c r="AA660" s="1027"/>
      <c r="AC660" s="992"/>
      <c r="AD660" s="992"/>
      <c r="AE660" s="992"/>
      <c r="AF660" s="992"/>
      <c r="AG660" s="992"/>
      <c r="AH660" s="992"/>
      <c r="AI660" s="992"/>
      <c r="AJ660" s="992"/>
      <c r="AK660" s="992"/>
      <c r="AL660" s="992"/>
      <c r="AM660" s="992"/>
      <c r="AN660" s="992"/>
      <c r="AP660" s="992"/>
      <c r="AQ660" s="992"/>
      <c r="AR660" s="992"/>
      <c r="AS660" s="992"/>
      <c r="AT660" s="992"/>
      <c r="AU660" s="992"/>
      <c r="AV660" s="992"/>
      <c r="AW660" s="992"/>
      <c r="AX660" s="992"/>
      <c r="AY660" s="992"/>
      <c r="AZ660" s="992"/>
      <c r="BA660" s="992"/>
    </row>
    <row r="661" spans="1:53" s="863" customFormat="1" ht="13">
      <c r="A661" s="799" t="s">
        <v>1730</v>
      </c>
      <c r="B661" s="1014" t="s">
        <v>1731</v>
      </c>
      <c r="C661" s="899" t="s">
        <v>1732</v>
      </c>
      <c r="D661" s="1032"/>
      <c r="E661" s="1032"/>
      <c r="F661" s="992">
        <v>0</v>
      </c>
      <c r="G661" s="992">
        <v>0</v>
      </c>
      <c r="H661" s="887">
        <v>0</v>
      </c>
      <c r="I661" s="680">
        <v>0</v>
      </c>
      <c r="J661" s="1029"/>
      <c r="K661" s="992">
        <v>0</v>
      </c>
      <c r="L661" s="992">
        <v>0</v>
      </c>
      <c r="M661" s="887">
        <v>0</v>
      </c>
      <c r="N661" s="680">
        <v>0</v>
      </c>
      <c r="O661" s="806"/>
      <c r="P661" s="1030"/>
      <c r="Q661" s="992">
        <v>0</v>
      </c>
      <c r="R661" s="992">
        <v>0</v>
      </c>
      <c r="S661" s="887">
        <v>0</v>
      </c>
      <c r="T661" s="680">
        <v>0</v>
      </c>
      <c r="U661" s="1030"/>
      <c r="V661" s="992">
        <v>0</v>
      </c>
      <c r="W661" s="992">
        <v>0</v>
      </c>
      <c r="X661" s="887">
        <v>0</v>
      </c>
      <c r="Y661" s="679">
        <v>0</v>
      </c>
      <c r="AA661" s="1027">
        <v>0</v>
      </c>
      <c r="AC661" s="992">
        <v>0</v>
      </c>
      <c r="AD661" s="992">
        <v>0</v>
      </c>
      <c r="AE661" s="992">
        <v>0</v>
      </c>
      <c r="AF661" s="992">
        <v>0</v>
      </c>
      <c r="AG661" s="992">
        <v>0</v>
      </c>
      <c r="AH661" s="992">
        <v>0</v>
      </c>
      <c r="AI661" s="992">
        <v>0</v>
      </c>
      <c r="AJ661" s="992">
        <v>0</v>
      </c>
      <c r="AK661" s="992">
        <v>0</v>
      </c>
      <c r="AL661" s="992">
        <v>0</v>
      </c>
      <c r="AM661" s="992">
        <v>0</v>
      </c>
      <c r="AN661" s="992">
        <v>0</v>
      </c>
      <c r="AP661" s="992">
        <v>0</v>
      </c>
      <c r="AQ661" s="992">
        <v>0</v>
      </c>
      <c r="AR661" s="992">
        <v>0</v>
      </c>
      <c r="AS661" s="992">
        <v>0</v>
      </c>
      <c r="AT661" s="992">
        <v>0</v>
      </c>
      <c r="AU661" s="992">
        <v>0</v>
      </c>
      <c r="AV661" s="992">
        <v>0</v>
      </c>
      <c r="AW661" s="992">
        <v>0</v>
      </c>
      <c r="AX661" s="992">
        <v>0</v>
      </c>
      <c r="AY661" s="992">
        <v>0</v>
      </c>
      <c r="AZ661" s="992">
        <v>0</v>
      </c>
      <c r="BA661" s="992">
        <v>0</v>
      </c>
    </row>
    <row r="662" spans="1:53" s="863" customFormat="1" ht="0.75" customHeight="1" outlineLevel="2">
      <c r="A662" s="799"/>
      <c r="B662" s="1014"/>
      <c r="C662" s="899"/>
      <c r="D662" s="1032"/>
      <c r="E662" s="1032"/>
      <c r="F662" s="992"/>
      <c r="G662" s="992"/>
      <c r="H662" s="887"/>
      <c r="I662" s="680"/>
      <c r="J662" s="1029"/>
      <c r="K662" s="992"/>
      <c r="L662" s="992"/>
      <c r="M662" s="887"/>
      <c r="N662" s="680"/>
      <c r="O662" s="806"/>
      <c r="P662" s="1030"/>
      <c r="Q662" s="992"/>
      <c r="R662" s="992"/>
      <c r="S662" s="887"/>
      <c r="T662" s="680"/>
      <c r="U662" s="1030"/>
      <c r="V662" s="992"/>
      <c r="W662" s="992"/>
      <c r="X662" s="887"/>
      <c r="Y662" s="679"/>
      <c r="AA662" s="1027"/>
      <c r="AC662" s="992"/>
      <c r="AD662" s="992"/>
      <c r="AE662" s="992"/>
      <c r="AF662" s="992"/>
      <c r="AG662" s="992"/>
      <c r="AH662" s="992"/>
      <c r="AI662" s="992"/>
      <c r="AJ662" s="992"/>
      <c r="AK662" s="992"/>
      <c r="AL662" s="992"/>
      <c r="AM662" s="992"/>
      <c r="AN662" s="992"/>
      <c r="AP662" s="992"/>
      <c r="AQ662" s="992"/>
      <c r="AR662" s="992"/>
      <c r="AS662" s="992"/>
      <c r="AT662" s="992"/>
      <c r="AU662" s="992"/>
      <c r="AV662" s="992"/>
      <c r="AW662" s="992"/>
      <c r="AX662" s="992"/>
      <c r="AY662" s="992"/>
      <c r="AZ662" s="992"/>
      <c r="BA662" s="992"/>
    </row>
    <row r="663" spans="1:53" s="863" customFormat="1" ht="13">
      <c r="A663" s="799" t="s">
        <v>1733</v>
      </c>
      <c r="B663" s="1014" t="s">
        <v>1734</v>
      </c>
      <c r="C663" s="899" t="s">
        <v>1735</v>
      </c>
      <c r="D663" s="1032"/>
      <c r="E663" s="1032"/>
      <c r="F663" s="992">
        <v>0</v>
      </c>
      <c r="G663" s="992">
        <v>0</v>
      </c>
      <c r="H663" s="887">
        <v>0</v>
      </c>
      <c r="I663" s="680">
        <v>0</v>
      </c>
      <c r="J663" s="1029"/>
      <c r="K663" s="992">
        <v>0</v>
      </c>
      <c r="L663" s="992">
        <v>0</v>
      </c>
      <c r="M663" s="887">
        <v>0</v>
      </c>
      <c r="N663" s="680">
        <v>0</v>
      </c>
      <c r="O663" s="806"/>
      <c r="P663" s="1030"/>
      <c r="Q663" s="992">
        <v>0</v>
      </c>
      <c r="R663" s="992">
        <v>0</v>
      </c>
      <c r="S663" s="887">
        <v>0</v>
      </c>
      <c r="T663" s="680">
        <v>0</v>
      </c>
      <c r="U663" s="1030"/>
      <c r="V663" s="992">
        <v>0</v>
      </c>
      <c r="W663" s="992">
        <v>0</v>
      </c>
      <c r="X663" s="887">
        <v>0</v>
      </c>
      <c r="Y663" s="679">
        <v>0</v>
      </c>
      <c r="AA663" s="1027">
        <v>0</v>
      </c>
      <c r="AC663" s="992">
        <v>0</v>
      </c>
      <c r="AD663" s="992">
        <v>0</v>
      </c>
      <c r="AE663" s="992">
        <v>0</v>
      </c>
      <c r="AF663" s="992">
        <v>0</v>
      </c>
      <c r="AG663" s="992">
        <v>0</v>
      </c>
      <c r="AH663" s="992">
        <v>0</v>
      </c>
      <c r="AI663" s="992">
        <v>0</v>
      </c>
      <c r="AJ663" s="992">
        <v>0</v>
      </c>
      <c r="AK663" s="992">
        <v>0</v>
      </c>
      <c r="AL663" s="992">
        <v>0</v>
      </c>
      <c r="AM663" s="992">
        <v>0</v>
      </c>
      <c r="AN663" s="992">
        <v>0</v>
      </c>
      <c r="AP663" s="992">
        <v>0</v>
      </c>
      <c r="AQ663" s="992">
        <v>0</v>
      </c>
      <c r="AR663" s="992">
        <v>0</v>
      </c>
      <c r="AS663" s="992">
        <v>0</v>
      </c>
      <c r="AT663" s="992">
        <v>0</v>
      </c>
      <c r="AU663" s="992">
        <v>0</v>
      </c>
      <c r="AV663" s="992">
        <v>0</v>
      </c>
      <c r="AW663" s="992">
        <v>0</v>
      </c>
      <c r="AX663" s="992">
        <v>0</v>
      </c>
      <c r="AY663" s="992">
        <v>0</v>
      </c>
      <c r="AZ663" s="992">
        <v>0</v>
      </c>
      <c r="BA663" s="992">
        <v>0</v>
      </c>
    </row>
    <row r="664" spans="1:53" ht="0.75" customHeight="1" outlineLevel="2">
      <c r="B664" s="1014"/>
      <c r="C664" s="899"/>
      <c r="D664" s="1032"/>
      <c r="E664" s="1032"/>
      <c r="F664" s="992"/>
      <c r="G664" s="992"/>
      <c r="H664" s="887"/>
      <c r="I664" s="680"/>
      <c r="J664" s="1029"/>
      <c r="K664" s="992"/>
      <c r="L664" s="992"/>
      <c r="M664" s="887"/>
      <c r="N664" s="680"/>
      <c r="O664" s="806"/>
      <c r="P664" s="1030"/>
      <c r="Q664" s="992"/>
      <c r="R664" s="992"/>
      <c r="S664" s="887"/>
      <c r="T664" s="680"/>
      <c r="U664" s="1030"/>
      <c r="V664" s="992"/>
      <c r="W664" s="992"/>
      <c r="X664" s="887"/>
      <c r="Y664" s="679"/>
      <c r="Z664" s="799"/>
      <c r="AA664" s="1027"/>
      <c r="AB664" s="863"/>
      <c r="AC664" s="992"/>
      <c r="AD664" s="992"/>
      <c r="AE664" s="992"/>
      <c r="AF664" s="992"/>
      <c r="AG664" s="992"/>
      <c r="AH664" s="992"/>
      <c r="AI664" s="992"/>
      <c r="AJ664" s="992"/>
      <c r="AK664" s="992"/>
      <c r="AL664" s="992"/>
      <c r="AM664" s="992"/>
      <c r="AN664" s="992"/>
      <c r="AO664" s="863"/>
      <c r="AP664" s="992"/>
      <c r="AQ664" s="992"/>
      <c r="AR664" s="992"/>
      <c r="AS664" s="992"/>
      <c r="AT664" s="992"/>
      <c r="AU664" s="992"/>
      <c r="AV664" s="992"/>
      <c r="AW664" s="992"/>
      <c r="AX664" s="992"/>
      <c r="AY664" s="992"/>
      <c r="AZ664" s="992"/>
      <c r="BA664" s="992"/>
    </row>
    <row r="665" spans="1:53" outlineLevel="2">
      <c r="A665" s="799" t="s">
        <v>1736</v>
      </c>
      <c r="B665" s="800" t="s">
        <v>1737</v>
      </c>
      <c r="C665" s="801" t="s">
        <v>1738</v>
      </c>
      <c r="D665" s="802"/>
      <c r="E665" s="803"/>
      <c r="F665" s="686">
        <v>0</v>
      </c>
      <c r="G665" s="686">
        <v>69798.61</v>
      </c>
      <c r="H665" s="818">
        <v>-69798.61</v>
      </c>
      <c r="I665" s="804" t="s">
        <v>3376</v>
      </c>
      <c r="K665" s="686">
        <v>0</v>
      </c>
      <c r="L665" s="686">
        <v>841256.94000000006</v>
      </c>
      <c r="M665" s="818">
        <v>-841256.94000000006</v>
      </c>
      <c r="N665" s="804" t="s">
        <v>3376</v>
      </c>
      <c r="Q665" s="686">
        <v>0</v>
      </c>
      <c r="R665" s="686">
        <v>290215.27</v>
      </c>
      <c r="S665" s="818">
        <v>-290215.27</v>
      </c>
      <c r="T665" s="804" t="s">
        <v>3376</v>
      </c>
      <c r="V665" s="686">
        <v>0</v>
      </c>
      <c r="W665" s="686">
        <v>1282090.28</v>
      </c>
      <c r="X665" s="818">
        <v>-1282090.28</v>
      </c>
      <c r="Y665" s="804" t="s">
        <v>3376</v>
      </c>
      <c r="AA665" s="687">
        <v>110208.33</v>
      </c>
      <c r="AB665" s="686"/>
      <c r="AC665" s="686">
        <v>110208.33</v>
      </c>
      <c r="AD665" s="686">
        <v>110208.33</v>
      </c>
      <c r="AE665" s="686">
        <v>110208.34</v>
      </c>
      <c r="AF665" s="686">
        <v>110208.34</v>
      </c>
      <c r="AG665" s="686">
        <v>110208.33</v>
      </c>
      <c r="AH665" s="686">
        <v>110208.33</v>
      </c>
      <c r="AI665" s="686">
        <v>110208.33</v>
      </c>
      <c r="AJ665" s="686">
        <v>69798.61</v>
      </c>
      <c r="AK665" s="686">
        <v>0</v>
      </c>
      <c r="AL665" s="686">
        <v>0</v>
      </c>
      <c r="AM665" s="686">
        <v>0</v>
      </c>
      <c r="AN665" s="686">
        <v>0</v>
      </c>
      <c r="AO665" s="686"/>
      <c r="AP665" s="686">
        <v>0</v>
      </c>
      <c r="AQ665" s="686">
        <v>0</v>
      </c>
      <c r="AR665" s="686">
        <v>0</v>
      </c>
      <c r="AS665" s="686">
        <v>0</v>
      </c>
      <c r="AT665" s="686">
        <v>0</v>
      </c>
      <c r="AU665" s="686">
        <v>0</v>
      </c>
      <c r="AV665" s="686">
        <v>0</v>
      </c>
      <c r="AW665" s="686">
        <v>0</v>
      </c>
      <c r="AX665" s="686">
        <v>0</v>
      </c>
      <c r="AY665" s="686">
        <v>0</v>
      </c>
      <c r="AZ665" s="686">
        <v>0</v>
      </c>
      <c r="BA665" s="686">
        <v>0</v>
      </c>
    </row>
    <row r="666" spans="1:53" outlineLevel="2">
      <c r="A666" s="799" t="s">
        <v>1739</v>
      </c>
      <c r="B666" s="800" t="s">
        <v>1740</v>
      </c>
      <c r="C666" s="801" t="s">
        <v>1741</v>
      </c>
      <c r="D666" s="802"/>
      <c r="E666" s="803"/>
      <c r="F666" s="686">
        <v>-7125.4400000000005</v>
      </c>
      <c r="G666" s="686">
        <v>311673.39</v>
      </c>
      <c r="H666" s="818">
        <v>-318798.83</v>
      </c>
      <c r="I666" s="804">
        <v>-1.0228618811506494</v>
      </c>
      <c r="K666" s="686">
        <v>1228586.1599999999</v>
      </c>
      <c r="L666" s="686">
        <v>2488727.54</v>
      </c>
      <c r="M666" s="818">
        <v>-1260141.3800000001</v>
      </c>
      <c r="N666" s="804">
        <v>-0.50633962928702114</v>
      </c>
      <c r="Q666" s="686">
        <v>169807.59</v>
      </c>
      <c r="R666" s="686">
        <v>1017866.16</v>
      </c>
      <c r="S666" s="818">
        <v>-848058.57000000007</v>
      </c>
      <c r="T666" s="804">
        <v>-0.83317296843820809</v>
      </c>
      <c r="V666" s="686">
        <v>4084718.49</v>
      </c>
      <c r="W666" s="686">
        <v>4143441.2800000003</v>
      </c>
      <c r="X666" s="818">
        <v>-58722.790000000037</v>
      </c>
      <c r="Y666" s="804">
        <v>-1.4172468253248671E-2</v>
      </c>
      <c r="AA666" s="687">
        <v>216790.63</v>
      </c>
      <c r="AB666" s="686"/>
      <c r="AC666" s="686">
        <v>330402.89</v>
      </c>
      <c r="AD666" s="686">
        <v>226886.45</v>
      </c>
      <c r="AE666" s="686">
        <v>260737.15</v>
      </c>
      <c r="AF666" s="686">
        <v>297611.46000000002</v>
      </c>
      <c r="AG666" s="686">
        <v>355223.43</v>
      </c>
      <c r="AH666" s="686">
        <v>360366.26</v>
      </c>
      <c r="AI666" s="686">
        <v>345826.51</v>
      </c>
      <c r="AJ666" s="686">
        <v>311673.39</v>
      </c>
      <c r="AK666" s="686">
        <v>567655.13</v>
      </c>
      <c r="AL666" s="686">
        <v>701994.44000000006</v>
      </c>
      <c r="AM666" s="686">
        <v>720466.1</v>
      </c>
      <c r="AN666" s="686">
        <v>866016.66</v>
      </c>
      <c r="AO666" s="686"/>
      <c r="AP666" s="686">
        <v>225245.63</v>
      </c>
      <c r="AQ666" s="686">
        <v>115895.24</v>
      </c>
      <c r="AR666" s="686">
        <v>127175.38</v>
      </c>
      <c r="AS666" s="686">
        <v>239562.72</v>
      </c>
      <c r="AT666" s="686">
        <v>350899.60000000003</v>
      </c>
      <c r="AU666" s="686">
        <v>180672.91</v>
      </c>
      <c r="AV666" s="686">
        <v>-3739.88</v>
      </c>
      <c r="AW666" s="686">
        <v>-7125.4400000000005</v>
      </c>
      <c r="AX666" s="686">
        <v>920721.06</v>
      </c>
      <c r="AY666" s="686">
        <v>0</v>
      </c>
      <c r="AZ666" s="686">
        <v>0</v>
      </c>
      <c r="BA666" s="686">
        <v>0</v>
      </c>
    </row>
    <row r="667" spans="1:53" s="863" customFormat="1" ht="13">
      <c r="A667" s="799" t="s">
        <v>1742</v>
      </c>
      <c r="B667" s="1014" t="s">
        <v>1743</v>
      </c>
      <c r="C667" s="899" t="s">
        <v>1744</v>
      </c>
      <c r="D667" s="1032"/>
      <c r="E667" s="1032"/>
      <c r="F667" s="992">
        <v>-7125.4400000000005</v>
      </c>
      <c r="G667" s="992">
        <v>381472</v>
      </c>
      <c r="H667" s="887">
        <v>-388597.44</v>
      </c>
      <c r="I667" s="680">
        <v>-1.0186788021139166</v>
      </c>
      <c r="J667" s="1029"/>
      <c r="K667" s="992">
        <v>1228586.1599999999</v>
      </c>
      <c r="L667" s="992">
        <v>3329984.48</v>
      </c>
      <c r="M667" s="887">
        <v>-2101398.3200000003</v>
      </c>
      <c r="N667" s="680">
        <v>-0.63105348767271141</v>
      </c>
      <c r="O667" s="806"/>
      <c r="P667" s="1030"/>
      <c r="Q667" s="992">
        <v>169807.59</v>
      </c>
      <c r="R667" s="992">
        <v>1308081.4300000002</v>
      </c>
      <c r="S667" s="887">
        <v>-1138273.8400000001</v>
      </c>
      <c r="T667" s="680">
        <v>-0.87018576511708445</v>
      </c>
      <c r="U667" s="1030"/>
      <c r="V667" s="992">
        <v>4084718.49</v>
      </c>
      <c r="W667" s="992">
        <v>5425531.5600000005</v>
      </c>
      <c r="X667" s="887">
        <v>-1340813.0700000003</v>
      </c>
      <c r="Y667" s="679">
        <v>-0.24713026828287404</v>
      </c>
      <c r="AA667" s="1027">
        <v>326998.96000000002</v>
      </c>
      <c r="AC667" s="992">
        <v>440611.22000000003</v>
      </c>
      <c r="AD667" s="992">
        <v>337094.78</v>
      </c>
      <c r="AE667" s="992">
        <v>370945.49</v>
      </c>
      <c r="AF667" s="992">
        <v>407819.80000000005</v>
      </c>
      <c r="AG667" s="992">
        <v>465431.76</v>
      </c>
      <c r="AH667" s="992">
        <v>470574.59</v>
      </c>
      <c r="AI667" s="992">
        <v>456034.84</v>
      </c>
      <c r="AJ667" s="992">
        <v>381472</v>
      </c>
      <c r="AK667" s="992">
        <v>567655.13</v>
      </c>
      <c r="AL667" s="992">
        <v>701994.44000000006</v>
      </c>
      <c r="AM667" s="992">
        <v>720466.1</v>
      </c>
      <c r="AN667" s="992">
        <v>866016.66</v>
      </c>
      <c r="AP667" s="992">
        <v>225245.63</v>
      </c>
      <c r="AQ667" s="992">
        <v>115895.24</v>
      </c>
      <c r="AR667" s="992">
        <v>127175.38</v>
      </c>
      <c r="AS667" s="992">
        <v>239562.72</v>
      </c>
      <c r="AT667" s="992">
        <v>350899.60000000003</v>
      </c>
      <c r="AU667" s="992">
        <v>180672.91</v>
      </c>
      <c r="AV667" s="992">
        <v>-3739.88</v>
      </c>
      <c r="AW667" s="992">
        <v>-7125.4400000000005</v>
      </c>
      <c r="AX667" s="992">
        <v>920721.06</v>
      </c>
      <c r="AY667" s="992">
        <v>0</v>
      </c>
      <c r="AZ667" s="992">
        <v>0</v>
      </c>
      <c r="BA667" s="992">
        <v>0</v>
      </c>
    </row>
    <row r="668" spans="1:53" ht="0.75" customHeight="1" outlineLevel="2">
      <c r="B668" s="1014"/>
      <c r="C668" s="899"/>
      <c r="D668" s="1032"/>
      <c r="E668" s="1032"/>
      <c r="F668" s="992"/>
      <c r="G668" s="992"/>
      <c r="H668" s="887"/>
      <c r="I668" s="680"/>
      <c r="J668" s="1029"/>
      <c r="K668" s="992"/>
      <c r="L668" s="992"/>
      <c r="M668" s="887"/>
      <c r="N668" s="680"/>
      <c r="O668" s="806"/>
      <c r="P668" s="1030"/>
      <c r="Q668" s="992"/>
      <c r="R668" s="992"/>
      <c r="S668" s="887"/>
      <c r="T668" s="680"/>
      <c r="U668" s="1030"/>
      <c r="V668" s="992"/>
      <c r="W668" s="992"/>
      <c r="X668" s="887"/>
      <c r="Y668" s="679"/>
      <c r="Z668" s="799"/>
      <c r="AA668" s="1027"/>
      <c r="AB668" s="863"/>
      <c r="AC668" s="992"/>
      <c r="AD668" s="992"/>
      <c r="AE668" s="992"/>
      <c r="AF668" s="992"/>
      <c r="AG668" s="992"/>
      <c r="AH668" s="992"/>
      <c r="AI668" s="992"/>
      <c r="AJ668" s="992"/>
      <c r="AK668" s="992"/>
      <c r="AL668" s="992"/>
      <c r="AM668" s="992"/>
      <c r="AN668" s="992"/>
      <c r="AO668" s="863"/>
      <c r="AP668" s="992"/>
      <c r="AQ668" s="992"/>
      <c r="AR668" s="992"/>
      <c r="AS668" s="992"/>
      <c r="AT668" s="992"/>
      <c r="AU668" s="992"/>
      <c r="AV668" s="992"/>
      <c r="AW668" s="992"/>
      <c r="AX668" s="992"/>
      <c r="AY668" s="992"/>
      <c r="AZ668" s="992"/>
      <c r="BA668" s="992"/>
    </row>
    <row r="669" spans="1:53" outlineLevel="2">
      <c r="A669" s="799" t="s">
        <v>1745</v>
      </c>
      <c r="B669" s="800" t="s">
        <v>1746</v>
      </c>
      <c r="C669" s="801" t="s">
        <v>1747</v>
      </c>
      <c r="D669" s="802"/>
      <c r="E669" s="803"/>
      <c r="F669" s="686">
        <v>-5233.96</v>
      </c>
      <c r="G669" s="686">
        <v>-1089279.5</v>
      </c>
      <c r="H669" s="818">
        <v>1084045.54</v>
      </c>
      <c r="I669" s="804">
        <v>0.99519502570276963</v>
      </c>
      <c r="K669" s="686">
        <v>-6118440.0800000001</v>
      </c>
      <c r="L669" s="686">
        <v>-7314569.6200000001</v>
      </c>
      <c r="M669" s="818">
        <v>1196129.54</v>
      </c>
      <c r="N669" s="804">
        <v>0.16352698820850106</v>
      </c>
      <c r="Q669" s="686">
        <v>-547673.28</v>
      </c>
      <c r="R669" s="686">
        <v>-3242766.02</v>
      </c>
      <c r="S669" s="818">
        <v>2695092.74</v>
      </c>
      <c r="T669" s="804">
        <v>0.83110922076332849</v>
      </c>
      <c r="V669" s="686">
        <v>-10361652.120000001</v>
      </c>
      <c r="W669" s="686">
        <v>-7133824.0099999998</v>
      </c>
      <c r="X669" s="818">
        <v>-3227828.1100000013</v>
      </c>
      <c r="Y669" s="804">
        <v>-0.45246814408027447</v>
      </c>
      <c r="AA669" s="687">
        <v>-29760.57</v>
      </c>
      <c r="AB669" s="686"/>
      <c r="AC669" s="686">
        <v>96007.03</v>
      </c>
      <c r="AD669" s="686">
        <v>-53003.380000000005</v>
      </c>
      <c r="AE669" s="686">
        <v>-1964877.88</v>
      </c>
      <c r="AF669" s="686">
        <v>-1026269.88</v>
      </c>
      <c r="AG669" s="686">
        <v>-1123659.49</v>
      </c>
      <c r="AH669" s="686">
        <v>-1072261.8999999999</v>
      </c>
      <c r="AI669" s="686">
        <v>-1081224.6200000001</v>
      </c>
      <c r="AJ669" s="686">
        <v>-1089279.5</v>
      </c>
      <c r="AK669" s="686">
        <v>-1097319.24</v>
      </c>
      <c r="AL669" s="686">
        <v>-1105832.3700000001</v>
      </c>
      <c r="AM669" s="686">
        <v>-914915.98</v>
      </c>
      <c r="AN669" s="686">
        <v>-1125144.45</v>
      </c>
      <c r="AO669" s="686"/>
      <c r="AP669" s="686">
        <v>-1131229.43</v>
      </c>
      <c r="AQ669" s="686">
        <v>-1139774.1499999999</v>
      </c>
      <c r="AR669" s="686">
        <v>-1017960.29</v>
      </c>
      <c r="AS669" s="686">
        <v>-1137169.27</v>
      </c>
      <c r="AT669" s="686">
        <v>-1144633.6599999999</v>
      </c>
      <c r="AU669" s="686">
        <v>-537616.14</v>
      </c>
      <c r="AV669" s="686">
        <v>-4823.18</v>
      </c>
      <c r="AW669" s="686">
        <v>-5233.96</v>
      </c>
      <c r="AX669" s="686">
        <v>0</v>
      </c>
      <c r="AY669" s="686">
        <v>0</v>
      </c>
      <c r="AZ669" s="686">
        <v>0</v>
      </c>
      <c r="BA669" s="686">
        <v>0</v>
      </c>
    </row>
    <row r="670" spans="1:53" outlineLevel="2">
      <c r="A670" s="799" t="s">
        <v>1748</v>
      </c>
      <c r="B670" s="800" t="s">
        <v>1749</v>
      </c>
      <c r="C670" s="801" t="s">
        <v>1750</v>
      </c>
      <c r="D670" s="802"/>
      <c r="E670" s="803"/>
      <c r="F670" s="686">
        <v>136194.93</v>
      </c>
      <c r="G670" s="686">
        <v>171058.12</v>
      </c>
      <c r="H670" s="818">
        <v>-34863.19</v>
      </c>
      <c r="I670" s="804">
        <v>-0.20380903285970875</v>
      </c>
      <c r="K670" s="686">
        <v>1060808.1100000001</v>
      </c>
      <c r="L670" s="686">
        <v>1350867.23</v>
      </c>
      <c r="M670" s="818">
        <v>-290059.11999999988</v>
      </c>
      <c r="N670" s="804">
        <v>-0.21472067243795667</v>
      </c>
      <c r="Q670" s="686">
        <v>403006.27</v>
      </c>
      <c r="R670" s="686">
        <v>506976.85000000003</v>
      </c>
      <c r="S670" s="818">
        <v>-103970.58000000002</v>
      </c>
      <c r="T670" s="804">
        <v>-0.20507954160037092</v>
      </c>
      <c r="V670" s="686">
        <v>1735891.0300000003</v>
      </c>
      <c r="W670" s="686">
        <v>1921225.3599999999</v>
      </c>
      <c r="X670" s="818">
        <v>-185334.32999999961</v>
      </c>
      <c r="Y670" s="804">
        <v>-9.6466731003384015E-2</v>
      </c>
      <c r="AA670" s="687">
        <v>138980.03</v>
      </c>
      <c r="AB670" s="686"/>
      <c r="AC670" s="686">
        <v>172154.09</v>
      </c>
      <c r="AD670" s="686">
        <v>160744.20000000001</v>
      </c>
      <c r="AE670" s="686">
        <v>173453.72</v>
      </c>
      <c r="AF670" s="686">
        <v>166075.94</v>
      </c>
      <c r="AG670" s="686">
        <v>171462.43</v>
      </c>
      <c r="AH670" s="686">
        <v>164235.11000000002</v>
      </c>
      <c r="AI670" s="686">
        <v>171683.62</v>
      </c>
      <c r="AJ670" s="686">
        <v>171058.12</v>
      </c>
      <c r="AK670" s="686">
        <v>165793.48000000001</v>
      </c>
      <c r="AL670" s="686">
        <v>172014.09</v>
      </c>
      <c r="AM670" s="686">
        <v>165894.79</v>
      </c>
      <c r="AN670" s="686">
        <v>171380.56</v>
      </c>
      <c r="AO670" s="686"/>
      <c r="AP670" s="686">
        <v>134615.58000000002</v>
      </c>
      <c r="AQ670" s="686">
        <v>121648.79000000001</v>
      </c>
      <c r="AR670" s="686">
        <v>135418.28</v>
      </c>
      <c r="AS670" s="686">
        <v>130851.32</v>
      </c>
      <c r="AT670" s="686">
        <v>135267.87</v>
      </c>
      <c r="AU670" s="686">
        <v>130827.7</v>
      </c>
      <c r="AV670" s="686">
        <v>135983.64000000001</v>
      </c>
      <c r="AW670" s="686">
        <v>136194.93</v>
      </c>
      <c r="AX670" s="686">
        <v>0</v>
      </c>
      <c r="AY670" s="686">
        <v>0</v>
      </c>
      <c r="AZ670" s="686">
        <v>0</v>
      </c>
      <c r="BA670" s="686">
        <v>0</v>
      </c>
    </row>
    <row r="671" spans="1:53" outlineLevel="2">
      <c r="A671" s="799" t="s">
        <v>1751</v>
      </c>
      <c r="B671" s="800" t="s">
        <v>1752</v>
      </c>
      <c r="C671" s="801" t="s">
        <v>1753</v>
      </c>
      <c r="D671" s="802"/>
      <c r="E671" s="803"/>
      <c r="F671" s="686">
        <v>52912.83</v>
      </c>
      <c r="G671" s="686">
        <v>48119.270000000004</v>
      </c>
      <c r="H671" s="818">
        <v>4793.5599999999977</v>
      </c>
      <c r="I671" s="804">
        <v>9.961830260517246E-2</v>
      </c>
      <c r="K671" s="686">
        <v>438590.85000000003</v>
      </c>
      <c r="L671" s="686">
        <v>447629.24</v>
      </c>
      <c r="M671" s="818">
        <v>-9038.3899999999558</v>
      </c>
      <c r="N671" s="804">
        <v>-2.0191688103306109E-2</v>
      </c>
      <c r="Q671" s="686">
        <v>155958.01</v>
      </c>
      <c r="R671" s="686">
        <v>169302.93</v>
      </c>
      <c r="S671" s="818">
        <v>-13344.919999999984</v>
      </c>
      <c r="T671" s="804">
        <v>-7.8822735082021228E-2</v>
      </c>
      <c r="V671" s="686">
        <v>671190.67</v>
      </c>
      <c r="W671" s="686">
        <v>590437.22</v>
      </c>
      <c r="X671" s="818">
        <v>80753.45000000007</v>
      </c>
      <c r="Y671" s="804">
        <v>0.13676890152690591</v>
      </c>
      <c r="AA671" s="687">
        <v>33733.17</v>
      </c>
      <c r="AB671" s="686"/>
      <c r="AC671" s="686">
        <v>13975.69</v>
      </c>
      <c r="AD671" s="686">
        <v>4618.4400000000005</v>
      </c>
      <c r="AE671" s="686">
        <v>155308.96</v>
      </c>
      <c r="AF671" s="686">
        <v>56320.380000000005</v>
      </c>
      <c r="AG671" s="686">
        <v>48102.840000000004</v>
      </c>
      <c r="AH671" s="686">
        <v>71650.39</v>
      </c>
      <c r="AI671" s="686">
        <v>49533.270000000004</v>
      </c>
      <c r="AJ671" s="686">
        <v>48119.270000000004</v>
      </c>
      <c r="AK671" s="686">
        <v>65188.310000000005</v>
      </c>
      <c r="AL671" s="686">
        <v>57056.78</v>
      </c>
      <c r="AM671" s="686">
        <v>53739.76</v>
      </c>
      <c r="AN671" s="686">
        <v>56614.97</v>
      </c>
      <c r="AO671" s="686"/>
      <c r="AP671" s="686">
        <v>69288.67</v>
      </c>
      <c r="AQ671" s="686">
        <v>48891.72</v>
      </c>
      <c r="AR671" s="686">
        <v>53623.450000000004</v>
      </c>
      <c r="AS671" s="686">
        <v>55412.67</v>
      </c>
      <c r="AT671" s="686">
        <v>55416.33</v>
      </c>
      <c r="AU671" s="686">
        <v>57479.270000000004</v>
      </c>
      <c r="AV671" s="686">
        <v>45565.91</v>
      </c>
      <c r="AW671" s="686">
        <v>52912.83</v>
      </c>
      <c r="AX671" s="686">
        <v>-87182.59</v>
      </c>
      <c r="AY671" s="686">
        <v>0</v>
      </c>
      <c r="AZ671" s="686">
        <v>0</v>
      </c>
      <c r="BA671" s="686">
        <v>0</v>
      </c>
    </row>
    <row r="672" spans="1:53" s="863" customFormat="1" ht="13">
      <c r="A672" s="799" t="s">
        <v>1754</v>
      </c>
      <c r="B672" s="1014" t="s">
        <v>1755</v>
      </c>
      <c r="C672" s="899" t="s">
        <v>1756</v>
      </c>
      <c r="D672" s="1032"/>
      <c r="E672" s="1032"/>
      <c r="F672" s="992">
        <v>183873.8</v>
      </c>
      <c r="G672" s="992">
        <v>-870102.11</v>
      </c>
      <c r="H672" s="887">
        <v>1053975.9099999999</v>
      </c>
      <c r="I672" s="680">
        <v>1.2113243927198383</v>
      </c>
      <c r="J672" s="1029"/>
      <c r="K672" s="992">
        <v>-4619041.12</v>
      </c>
      <c r="L672" s="992">
        <v>-5516073.1500000004</v>
      </c>
      <c r="M672" s="887">
        <v>897032.03000000026</v>
      </c>
      <c r="N672" s="680">
        <v>0.16262148916571206</v>
      </c>
      <c r="O672" s="806"/>
      <c r="P672" s="1030"/>
      <c r="Q672" s="992">
        <v>11291</v>
      </c>
      <c r="R672" s="992">
        <v>-2566486.2399999998</v>
      </c>
      <c r="S672" s="887">
        <v>2577777.2399999998</v>
      </c>
      <c r="T672" s="680">
        <v>1.0043994001697822</v>
      </c>
      <c r="U672" s="1030"/>
      <c r="V672" s="992">
        <v>-7954570.4200000018</v>
      </c>
      <c r="W672" s="992">
        <v>-4622161.43</v>
      </c>
      <c r="X672" s="887">
        <v>-3332408.9900000021</v>
      </c>
      <c r="Y672" s="679">
        <v>-0.72096335025667901</v>
      </c>
      <c r="AA672" s="1027">
        <v>142952.63</v>
      </c>
      <c r="AC672" s="992">
        <v>282136.81</v>
      </c>
      <c r="AD672" s="992">
        <v>112359.26000000001</v>
      </c>
      <c r="AE672" s="992">
        <v>-1636115.2</v>
      </c>
      <c r="AF672" s="992">
        <v>-803873.55999999994</v>
      </c>
      <c r="AG672" s="992">
        <v>-904094.22000000009</v>
      </c>
      <c r="AH672" s="992">
        <v>-836376.39999999991</v>
      </c>
      <c r="AI672" s="992">
        <v>-860007.7300000001</v>
      </c>
      <c r="AJ672" s="992">
        <v>-870102.11</v>
      </c>
      <c r="AK672" s="992">
        <v>-866337.45</v>
      </c>
      <c r="AL672" s="992">
        <v>-876761.50000000012</v>
      </c>
      <c r="AM672" s="992">
        <v>-695281.42999999993</v>
      </c>
      <c r="AN672" s="992">
        <v>-897148.91999999993</v>
      </c>
      <c r="AP672" s="992">
        <v>-927325.17999999982</v>
      </c>
      <c r="AQ672" s="992">
        <v>-969233.6399999999</v>
      </c>
      <c r="AR672" s="992">
        <v>-828918.56</v>
      </c>
      <c r="AS672" s="992">
        <v>-950905.27999999991</v>
      </c>
      <c r="AT672" s="992">
        <v>-953949.46</v>
      </c>
      <c r="AU672" s="992">
        <v>-349309.17</v>
      </c>
      <c r="AV672" s="992">
        <v>176726.37000000002</v>
      </c>
      <c r="AW672" s="992">
        <v>183873.8</v>
      </c>
      <c r="AX672" s="992">
        <v>-87182.59</v>
      </c>
      <c r="AY672" s="992">
        <v>0</v>
      </c>
      <c r="AZ672" s="992">
        <v>0</v>
      </c>
      <c r="BA672" s="992">
        <v>0</v>
      </c>
    </row>
    <row r="673" spans="1:53" ht="0.75" customHeight="1" outlineLevel="2">
      <c r="B673" s="1014"/>
      <c r="C673" s="899"/>
      <c r="D673" s="1032"/>
      <c r="E673" s="1032"/>
      <c r="F673" s="992"/>
      <c r="G673" s="992"/>
      <c r="H673" s="887"/>
      <c r="I673" s="680"/>
      <c r="J673" s="1029"/>
      <c r="K673" s="992"/>
      <c r="L673" s="992"/>
      <c r="M673" s="887"/>
      <c r="N673" s="680"/>
      <c r="O673" s="806"/>
      <c r="P673" s="1030"/>
      <c r="Q673" s="992"/>
      <c r="R673" s="992"/>
      <c r="S673" s="887"/>
      <c r="T673" s="680"/>
      <c r="U673" s="1030"/>
      <c r="V673" s="992"/>
      <c r="W673" s="992"/>
      <c r="X673" s="887"/>
      <c r="Y673" s="679"/>
      <c r="Z673" s="799"/>
      <c r="AA673" s="1027"/>
      <c r="AB673" s="863"/>
      <c r="AC673" s="992"/>
      <c r="AD673" s="992"/>
      <c r="AE673" s="992"/>
      <c r="AF673" s="992"/>
      <c r="AG673" s="992"/>
      <c r="AH673" s="992"/>
      <c r="AI673" s="992"/>
      <c r="AJ673" s="992"/>
      <c r="AK673" s="992"/>
      <c r="AL673" s="992"/>
      <c r="AM673" s="992"/>
      <c r="AN673" s="992"/>
      <c r="AO673" s="863"/>
      <c r="AP673" s="992"/>
      <c r="AQ673" s="992"/>
      <c r="AR673" s="992"/>
      <c r="AS673" s="992"/>
      <c r="AT673" s="992"/>
      <c r="AU673" s="992"/>
      <c r="AV673" s="992"/>
      <c r="AW673" s="992"/>
      <c r="AX673" s="992"/>
      <c r="AY673" s="992"/>
      <c r="AZ673" s="992"/>
      <c r="BA673" s="992"/>
    </row>
    <row r="674" spans="1:53" outlineLevel="2">
      <c r="A674" s="799" t="s">
        <v>1757</v>
      </c>
      <c r="B674" s="800" t="s">
        <v>1758</v>
      </c>
      <c r="C674" s="801" t="s">
        <v>1759</v>
      </c>
      <c r="D674" s="802"/>
      <c r="E674" s="803"/>
      <c r="F674" s="686">
        <v>356239.79</v>
      </c>
      <c r="G674" s="686">
        <v>365712.76</v>
      </c>
      <c r="H674" s="818">
        <v>-9472.9700000000303</v>
      </c>
      <c r="I674" s="804">
        <v>-2.5902760406828654E-2</v>
      </c>
      <c r="K674" s="686">
        <v>2458065.27</v>
      </c>
      <c r="L674" s="686">
        <v>2437462.9500000002</v>
      </c>
      <c r="M674" s="818">
        <v>20602.319999999832</v>
      </c>
      <c r="N674" s="804">
        <v>8.452362322061072E-3</v>
      </c>
      <c r="Q674" s="686">
        <v>1022820.79</v>
      </c>
      <c r="R674" s="686">
        <v>1037275.52</v>
      </c>
      <c r="S674" s="818">
        <v>-14454.729999999981</v>
      </c>
      <c r="T674" s="804">
        <v>-1.3935285005087155E-2</v>
      </c>
      <c r="V674" s="686">
        <v>3942392.71</v>
      </c>
      <c r="W674" s="686">
        <v>3527587.7300000004</v>
      </c>
      <c r="X674" s="818">
        <v>414804.97999999952</v>
      </c>
      <c r="Y674" s="804">
        <v>0.11758884873998568</v>
      </c>
      <c r="AA674" s="687">
        <v>174994.42</v>
      </c>
      <c r="AB674" s="686"/>
      <c r="AC674" s="686">
        <v>203785.33000000002</v>
      </c>
      <c r="AD674" s="686">
        <v>308038.01</v>
      </c>
      <c r="AE674" s="686">
        <v>277150.28999999998</v>
      </c>
      <c r="AF674" s="686">
        <v>301821.61</v>
      </c>
      <c r="AG674" s="686">
        <v>309392.19</v>
      </c>
      <c r="AH674" s="686">
        <v>325684.42</v>
      </c>
      <c r="AI674" s="686">
        <v>345878.34</v>
      </c>
      <c r="AJ674" s="686">
        <v>365712.76</v>
      </c>
      <c r="AK674" s="686">
        <v>312200.98</v>
      </c>
      <c r="AL674" s="686">
        <v>377206.06</v>
      </c>
      <c r="AM674" s="686">
        <v>418658.21</v>
      </c>
      <c r="AN674" s="686">
        <v>376262.19</v>
      </c>
      <c r="AO674" s="686"/>
      <c r="AP674" s="686">
        <v>257253.77000000002</v>
      </c>
      <c r="AQ674" s="686">
        <v>263390.57</v>
      </c>
      <c r="AR674" s="686">
        <v>246809.26</v>
      </c>
      <c r="AS674" s="686">
        <v>319688.44</v>
      </c>
      <c r="AT674" s="686">
        <v>348102.44</v>
      </c>
      <c r="AU674" s="686">
        <v>347365.28</v>
      </c>
      <c r="AV674" s="686">
        <v>319215.72000000003</v>
      </c>
      <c r="AW674" s="686">
        <v>356239.79</v>
      </c>
      <c r="AX674" s="686">
        <v>0</v>
      </c>
      <c r="AY674" s="686">
        <v>0</v>
      </c>
      <c r="AZ674" s="686">
        <v>0</v>
      </c>
      <c r="BA674" s="686">
        <v>0</v>
      </c>
    </row>
    <row r="675" spans="1:53" s="863" customFormat="1" ht="13">
      <c r="A675" s="799" t="s">
        <v>1760</v>
      </c>
      <c r="B675" s="1014" t="s">
        <v>1761</v>
      </c>
      <c r="C675" s="896" t="s">
        <v>1762</v>
      </c>
      <c r="D675" s="1035"/>
      <c r="E675" s="1035"/>
      <c r="F675" s="1036">
        <v>356239.79</v>
      </c>
      <c r="G675" s="1036">
        <v>365712.76</v>
      </c>
      <c r="H675" s="1037">
        <v>-9472.9700000000303</v>
      </c>
      <c r="I675" s="681">
        <v>-2.5902760406828654E-2</v>
      </c>
      <c r="J675" s="1038"/>
      <c r="K675" s="1036">
        <v>2458065.27</v>
      </c>
      <c r="L675" s="1036">
        <v>2437462.9500000002</v>
      </c>
      <c r="M675" s="1037">
        <v>20602.319999999832</v>
      </c>
      <c r="N675" s="681">
        <v>8.452362322061072E-3</v>
      </c>
      <c r="O675" s="1039"/>
      <c r="P675" s="1040"/>
      <c r="Q675" s="1036">
        <v>1022820.79</v>
      </c>
      <c r="R675" s="1036">
        <v>1037275.52</v>
      </c>
      <c r="S675" s="1037">
        <v>-14454.729999999981</v>
      </c>
      <c r="T675" s="681">
        <v>-1.3935285005087155E-2</v>
      </c>
      <c r="U675" s="1040"/>
      <c r="V675" s="1036">
        <v>3942392.71</v>
      </c>
      <c r="W675" s="1036">
        <v>3527587.7300000004</v>
      </c>
      <c r="X675" s="1037">
        <v>414804.97999999952</v>
      </c>
      <c r="Y675" s="682">
        <v>0.11758884873998568</v>
      </c>
      <c r="Z675" s="1041"/>
      <c r="AA675" s="1042">
        <v>174994.42</v>
      </c>
      <c r="AB675" s="1041"/>
      <c r="AC675" s="1036">
        <v>203785.33000000002</v>
      </c>
      <c r="AD675" s="1036">
        <v>308038.01</v>
      </c>
      <c r="AE675" s="1036">
        <v>277150.28999999998</v>
      </c>
      <c r="AF675" s="1036">
        <v>301821.61</v>
      </c>
      <c r="AG675" s="1036">
        <v>309392.19</v>
      </c>
      <c r="AH675" s="1036">
        <v>325684.42</v>
      </c>
      <c r="AI675" s="1036">
        <v>345878.34</v>
      </c>
      <c r="AJ675" s="1036">
        <v>365712.76</v>
      </c>
      <c r="AK675" s="1036">
        <v>312200.98</v>
      </c>
      <c r="AL675" s="1036">
        <v>377206.06</v>
      </c>
      <c r="AM675" s="1036">
        <v>418658.21</v>
      </c>
      <c r="AN675" s="1036">
        <v>376262.19</v>
      </c>
      <c r="AO675" s="1041"/>
      <c r="AP675" s="1036">
        <v>257253.77000000002</v>
      </c>
      <c r="AQ675" s="1036">
        <v>263390.57</v>
      </c>
      <c r="AR675" s="1036">
        <v>246809.26</v>
      </c>
      <c r="AS675" s="1036">
        <v>319688.44</v>
      </c>
      <c r="AT675" s="1036">
        <v>348102.44</v>
      </c>
      <c r="AU675" s="1036">
        <v>347365.28</v>
      </c>
      <c r="AV675" s="1036">
        <v>319215.72000000003</v>
      </c>
      <c r="AW675" s="1036">
        <v>356239.79</v>
      </c>
      <c r="AX675" s="1036">
        <v>0</v>
      </c>
      <c r="AY675" s="1036">
        <v>0</v>
      </c>
      <c r="AZ675" s="1036">
        <v>0</v>
      </c>
      <c r="BA675" s="1036">
        <v>0</v>
      </c>
    </row>
    <row r="676" spans="1:53" s="863" customFormat="1" ht="0.75" customHeight="1" outlineLevel="2">
      <c r="A676" s="799"/>
      <c r="B676" s="1014"/>
      <c r="C676" s="899"/>
      <c r="D676" s="1032"/>
      <c r="E676" s="1032"/>
      <c r="F676" s="992"/>
      <c r="G676" s="992"/>
      <c r="H676" s="887"/>
      <c r="I676" s="680"/>
      <c r="J676" s="1029"/>
      <c r="K676" s="992"/>
      <c r="L676" s="992"/>
      <c r="M676" s="887"/>
      <c r="N676" s="680"/>
      <c r="O676" s="806"/>
      <c r="P676" s="1030"/>
      <c r="Q676" s="992"/>
      <c r="R676" s="992"/>
      <c r="S676" s="887"/>
      <c r="T676" s="680"/>
      <c r="U676" s="1030"/>
      <c r="V676" s="992"/>
      <c r="W676" s="992"/>
      <c r="X676" s="887"/>
      <c r="Y676" s="679"/>
      <c r="AA676" s="1027"/>
      <c r="AC676" s="992"/>
      <c r="AD676" s="992"/>
      <c r="AE676" s="992"/>
      <c r="AF676" s="992"/>
      <c r="AG676" s="992"/>
      <c r="AH676" s="992"/>
      <c r="AI676" s="992"/>
      <c r="AJ676" s="992"/>
      <c r="AK676" s="992"/>
      <c r="AL676" s="992"/>
      <c r="AM676" s="992"/>
      <c r="AN676" s="992"/>
      <c r="AP676" s="992"/>
      <c r="AQ676" s="992"/>
      <c r="AR676" s="992"/>
      <c r="AS676" s="992"/>
      <c r="AT676" s="992"/>
      <c r="AU676" s="992"/>
      <c r="AV676" s="992"/>
      <c r="AW676" s="992"/>
      <c r="AX676" s="992"/>
      <c r="AY676" s="992"/>
      <c r="AZ676" s="992"/>
      <c r="BA676" s="992"/>
    </row>
    <row r="677" spans="1:53" s="863" customFormat="1" ht="13">
      <c r="A677" s="799"/>
      <c r="B677" s="1014" t="s">
        <v>1763</v>
      </c>
      <c r="C677" s="1043" t="s">
        <v>1764</v>
      </c>
      <c r="D677" s="1032"/>
      <c r="E677" s="1032"/>
      <c r="F677" s="992">
        <v>4767820.84</v>
      </c>
      <c r="G677" s="992">
        <v>5083543.6100000003</v>
      </c>
      <c r="H677" s="887">
        <v>-315722.77000000048</v>
      </c>
      <c r="I677" s="680">
        <v>-6.2106828272099839E-2</v>
      </c>
      <c r="J677" s="1029"/>
      <c r="K677" s="992">
        <v>40933694.649999999</v>
      </c>
      <c r="L677" s="992">
        <v>42808228.370000005</v>
      </c>
      <c r="M677" s="887">
        <v>-1874533.7200000063</v>
      </c>
      <c r="N677" s="680">
        <v>-4.378909829666483E-2</v>
      </c>
      <c r="O677" s="806"/>
      <c r="P677" s="1030"/>
      <c r="Q677" s="992">
        <v>14499468.209999997</v>
      </c>
      <c r="R677" s="992">
        <v>15501530.270000001</v>
      </c>
      <c r="S677" s="887">
        <v>-1002062.0600000042</v>
      </c>
      <c r="T677" s="680">
        <v>-6.4642783166981105E-2</v>
      </c>
      <c r="U677" s="1030"/>
      <c r="V677" s="992">
        <v>61849380.199999981</v>
      </c>
      <c r="W677" s="992">
        <v>66895675.890000001</v>
      </c>
      <c r="X677" s="887">
        <v>-5046295.69000002</v>
      </c>
      <c r="Y677" s="679">
        <v>-7.5435304642080356E-2</v>
      </c>
      <c r="AA677" s="1027">
        <v>6241331.6000000015</v>
      </c>
      <c r="AC677" s="992">
        <v>6407124</v>
      </c>
      <c r="AD677" s="992">
        <v>6086781.8900000015</v>
      </c>
      <c r="AE677" s="992">
        <v>4399167.290000001</v>
      </c>
      <c r="AF677" s="992">
        <v>5218183.78</v>
      </c>
      <c r="AG677" s="992">
        <v>5195441.1400000015</v>
      </c>
      <c r="AH677" s="992">
        <v>5224993.6899999995</v>
      </c>
      <c r="AI677" s="992">
        <v>5192992.9700000007</v>
      </c>
      <c r="AJ677" s="992">
        <v>5083543.6100000003</v>
      </c>
      <c r="AK677" s="992">
        <v>5190719.2899999991</v>
      </c>
      <c r="AL677" s="992">
        <v>5192057.9500000011</v>
      </c>
      <c r="AM677" s="992">
        <v>5274447.62</v>
      </c>
      <c r="AN677" s="992">
        <v>5258460.6900000004</v>
      </c>
      <c r="AP677" s="992">
        <v>5349355.5200000014</v>
      </c>
      <c r="AQ677" s="992">
        <v>5077348.9400000004</v>
      </c>
      <c r="AR677" s="992">
        <v>5381121.8800000008</v>
      </c>
      <c r="AS677" s="992">
        <v>5250902.8199999994</v>
      </c>
      <c r="AT677" s="992">
        <v>5375497.2800000003</v>
      </c>
      <c r="AU677" s="992">
        <v>4930564.32</v>
      </c>
      <c r="AV677" s="992">
        <v>4801083.0500000007</v>
      </c>
      <c r="AW677" s="992">
        <v>4767820.84</v>
      </c>
      <c r="AX677" s="992">
        <v>833538.47000000009</v>
      </c>
      <c r="AY677" s="992">
        <v>0</v>
      </c>
      <c r="AZ677" s="992">
        <v>0</v>
      </c>
      <c r="BA677" s="992">
        <v>0</v>
      </c>
    </row>
    <row r="678" spans="1:53" s="863" customFormat="1" ht="13">
      <c r="A678" s="799"/>
      <c r="B678" s="1014" t="s">
        <v>1765</v>
      </c>
      <c r="C678" s="1047" t="s">
        <v>1766</v>
      </c>
      <c r="D678" s="1032"/>
      <c r="E678" s="1032"/>
      <c r="F678" s="992">
        <v>3040254.315999995</v>
      </c>
      <c r="G678" s="992">
        <v>3851502.0749999834</v>
      </c>
      <c r="H678" s="887">
        <v>-811247.75899998844</v>
      </c>
      <c r="I678" s="680">
        <v>-0.21063152588331188</v>
      </c>
      <c r="J678" s="1029"/>
      <c r="K678" s="992">
        <v>24895416.758999959</v>
      </c>
      <c r="L678" s="992">
        <v>21414585.024999857</v>
      </c>
      <c r="M678" s="887">
        <v>3480831.7340001017</v>
      </c>
      <c r="N678" s="680">
        <v>0.16254490712458367</v>
      </c>
      <c r="O678" s="806"/>
      <c r="P678" s="1030"/>
      <c r="Q678" s="992">
        <v>20621350.892999988</v>
      </c>
      <c r="R678" s="992">
        <v>12777885.179</v>
      </c>
      <c r="S678" s="887">
        <v>7843465.7139999885</v>
      </c>
      <c r="T678" s="680">
        <v>0.6138312877384785</v>
      </c>
      <c r="U678" s="1030"/>
      <c r="V678" s="992">
        <v>40342552.794999503</v>
      </c>
      <c r="W678" s="992">
        <v>38444499.940999851</v>
      </c>
      <c r="X678" s="887">
        <v>1898052.853999652</v>
      </c>
      <c r="Y678" s="679">
        <v>4.9371245741590158E-2</v>
      </c>
      <c r="AA678" s="1027">
        <v>3532610.3440000042</v>
      </c>
      <c r="AC678" s="992">
        <v>1130431.6209999975</v>
      </c>
      <c r="AD678" s="992">
        <v>6990072.5500000054</v>
      </c>
      <c r="AE678" s="992">
        <v>2838883.1800000044</v>
      </c>
      <c r="AF678" s="992">
        <v>-1463374.7249999857</v>
      </c>
      <c r="AG678" s="992">
        <v>-859312.78000000026</v>
      </c>
      <c r="AH678" s="992">
        <v>2533283.7489999887</v>
      </c>
      <c r="AI678" s="992">
        <v>6393099.3549999911</v>
      </c>
      <c r="AJ678" s="992">
        <v>3851502.0749999834</v>
      </c>
      <c r="AK678" s="992">
        <v>-3447093.5319999936</v>
      </c>
      <c r="AL678" s="992">
        <v>-167329.5620000232</v>
      </c>
      <c r="AM678" s="992">
        <v>3930268.0950000109</v>
      </c>
      <c r="AN678" s="992">
        <v>15131291.034999996</v>
      </c>
      <c r="AP678" s="992">
        <v>7578654.9599999879</v>
      </c>
      <c r="AQ678" s="992">
        <v>-7861640.1469999943</v>
      </c>
      <c r="AR678" s="992">
        <v>11654429.794000002</v>
      </c>
      <c r="AS678" s="992">
        <v>-1732284.5570000112</v>
      </c>
      <c r="AT678" s="992">
        <v>-5365094.1840000069</v>
      </c>
      <c r="AU678" s="992">
        <v>13362245.215000004</v>
      </c>
      <c r="AV678" s="992">
        <v>4218851.3619999867</v>
      </c>
      <c r="AW678" s="992">
        <v>3040254.315999995</v>
      </c>
      <c r="AX678" s="992">
        <v>-6349027.6900000526</v>
      </c>
      <c r="AY678" s="992">
        <v>2080866</v>
      </c>
      <c r="AZ678" s="992">
        <v>0</v>
      </c>
      <c r="BA678" s="992">
        <v>0</v>
      </c>
    </row>
    <row r="679" spans="1:53" ht="13">
      <c r="B679" s="1014" t="s">
        <v>1767</v>
      </c>
      <c r="C679" s="1017" t="s">
        <v>1768</v>
      </c>
      <c r="D679" s="1018"/>
      <c r="E679" s="1018"/>
      <c r="F679" s="1015"/>
      <c r="G679" s="1015"/>
      <c r="H679" s="1015"/>
      <c r="I679" s="1015"/>
      <c r="J679" s="1019"/>
      <c r="K679" s="1020"/>
      <c r="L679" s="1020"/>
      <c r="M679" s="1020"/>
      <c r="N679" s="1016"/>
      <c r="O679" s="1015"/>
      <c r="P679" s="1019"/>
      <c r="Q679" s="1015"/>
      <c r="R679" s="1015"/>
      <c r="S679" s="1015"/>
      <c r="T679" s="1015"/>
      <c r="U679" s="1019"/>
      <c r="V679" s="1015"/>
      <c r="W679" s="1015"/>
      <c r="X679" s="1015"/>
      <c r="Y679" s="1015"/>
      <c r="Z679" s="1015"/>
      <c r="AA679" s="1021"/>
      <c r="AB679" s="1015"/>
      <c r="AC679" s="1020"/>
      <c r="AD679" s="1020"/>
      <c r="AE679" s="1020"/>
      <c r="AF679" s="1020"/>
      <c r="AG679" s="1020"/>
      <c r="AH679" s="1020"/>
      <c r="AI679" s="1020"/>
      <c r="AJ679" s="1020"/>
      <c r="AK679" s="1020"/>
      <c r="AL679" s="1020"/>
      <c r="AM679" s="1020"/>
      <c r="AN679" s="1020"/>
      <c r="AO679" s="1015"/>
      <c r="AP679" s="1020"/>
      <c r="AQ679" s="1020"/>
      <c r="AR679" s="1020"/>
      <c r="AS679" s="1020"/>
      <c r="AT679" s="1020"/>
      <c r="AU679" s="1020"/>
      <c r="AV679" s="1020"/>
      <c r="AW679" s="1020"/>
      <c r="AX679" s="1020"/>
      <c r="AY679" s="1020"/>
      <c r="AZ679" s="1020"/>
      <c r="BA679" s="1020"/>
    </row>
    <row r="680" spans="1:53" s="863" customFormat="1" ht="0.75" customHeight="1" outlineLevel="2">
      <c r="A680" s="799"/>
      <c r="B680" s="1014"/>
      <c r="C680" s="892"/>
      <c r="D680" s="1032"/>
      <c r="E680" s="1032"/>
      <c r="F680" s="992"/>
      <c r="G680" s="992"/>
      <c r="H680" s="887"/>
      <c r="I680" s="680"/>
      <c r="J680" s="1029"/>
      <c r="K680" s="992"/>
      <c r="L680" s="992"/>
      <c r="M680" s="887"/>
      <c r="N680" s="680"/>
      <c r="O680" s="1049"/>
      <c r="P680" s="1050"/>
      <c r="Q680" s="992"/>
      <c r="R680" s="992"/>
      <c r="S680" s="887"/>
      <c r="T680" s="680"/>
      <c r="U680" s="1050"/>
      <c r="V680" s="992"/>
      <c r="W680" s="992"/>
      <c r="X680" s="887"/>
      <c r="Y680" s="679"/>
      <c r="AA680" s="1027"/>
      <c r="AC680" s="992"/>
      <c r="AD680" s="992"/>
      <c r="AE680" s="992"/>
      <c r="AF680" s="992"/>
      <c r="AG680" s="992"/>
      <c r="AH680" s="992"/>
      <c r="AI680" s="992"/>
      <c r="AJ680" s="992"/>
      <c r="AK680" s="992"/>
      <c r="AL680" s="992"/>
      <c r="AM680" s="992"/>
      <c r="AN680" s="992"/>
      <c r="AP680" s="992"/>
      <c r="AQ680" s="992"/>
      <c r="AR680" s="992"/>
      <c r="AS680" s="992"/>
      <c r="AT680" s="992"/>
      <c r="AU680" s="992"/>
      <c r="AV680" s="992"/>
      <c r="AW680" s="992"/>
      <c r="AX680" s="992"/>
      <c r="AY680" s="992"/>
      <c r="AZ680" s="992"/>
      <c r="BA680" s="992"/>
    </row>
    <row r="681" spans="1:53" s="863" customFormat="1" ht="13">
      <c r="A681" s="799" t="s">
        <v>1769</v>
      </c>
      <c r="B681" s="799" t="s">
        <v>1770</v>
      </c>
      <c r="C681" s="892" t="s">
        <v>1771</v>
      </c>
      <c r="D681" s="1032"/>
      <c r="E681" s="1032"/>
      <c r="F681" s="992">
        <v>0</v>
      </c>
      <c r="G681" s="992">
        <v>0</v>
      </c>
      <c r="H681" s="887">
        <v>0</v>
      </c>
      <c r="I681" s="680">
        <v>0</v>
      </c>
      <c r="J681" s="1029"/>
      <c r="K681" s="992">
        <v>0</v>
      </c>
      <c r="L681" s="992">
        <v>0</v>
      </c>
      <c r="M681" s="887">
        <v>0</v>
      </c>
      <c r="N681" s="680">
        <v>0</v>
      </c>
      <c r="O681" s="1049"/>
      <c r="P681" s="1050"/>
      <c r="Q681" s="992">
        <v>0</v>
      </c>
      <c r="R681" s="992">
        <v>0</v>
      </c>
      <c r="S681" s="887">
        <v>0</v>
      </c>
      <c r="T681" s="680">
        <v>0</v>
      </c>
      <c r="U681" s="1050"/>
      <c r="V681" s="992">
        <v>0</v>
      </c>
      <c r="W681" s="992">
        <v>0</v>
      </c>
      <c r="X681" s="887">
        <v>0</v>
      </c>
      <c r="Y681" s="679">
        <v>0</v>
      </c>
      <c r="AA681" s="1027">
        <v>0</v>
      </c>
      <c r="AC681" s="992">
        <v>0</v>
      </c>
      <c r="AD681" s="992">
        <v>0</v>
      </c>
      <c r="AE681" s="992">
        <v>0</v>
      </c>
      <c r="AF681" s="992">
        <v>0</v>
      </c>
      <c r="AG681" s="992">
        <v>0</v>
      </c>
      <c r="AH681" s="992">
        <v>0</v>
      </c>
      <c r="AI681" s="992">
        <v>0</v>
      </c>
      <c r="AJ681" s="992">
        <v>0</v>
      </c>
      <c r="AK681" s="992">
        <v>0</v>
      </c>
      <c r="AL681" s="992">
        <v>0</v>
      </c>
      <c r="AM681" s="992">
        <v>0</v>
      </c>
      <c r="AN681" s="992">
        <v>0</v>
      </c>
      <c r="AP681" s="992">
        <v>0</v>
      </c>
      <c r="AQ681" s="992">
        <v>0</v>
      </c>
      <c r="AR681" s="992">
        <v>0</v>
      </c>
      <c r="AS681" s="992">
        <v>0</v>
      </c>
      <c r="AT681" s="992">
        <v>0</v>
      </c>
      <c r="AU681" s="992">
        <v>0</v>
      </c>
      <c r="AV681" s="992">
        <v>0</v>
      </c>
      <c r="AW681" s="992">
        <v>0</v>
      </c>
      <c r="AX681" s="992">
        <v>0</v>
      </c>
      <c r="AY681" s="992">
        <v>0</v>
      </c>
      <c r="AZ681" s="992">
        <v>0</v>
      </c>
      <c r="BA681" s="992">
        <v>0</v>
      </c>
    </row>
    <row r="682" spans="1:53" s="863" customFormat="1" ht="0.75" customHeight="1" outlineLevel="2">
      <c r="A682" s="799"/>
      <c r="B682" s="1014"/>
      <c r="C682" s="892"/>
      <c r="D682" s="1032"/>
      <c r="E682" s="1032"/>
      <c r="F682" s="992"/>
      <c r="G682" s="992"/>
      <c r="H682" s="887"/>
      <c r="I682" s="680"/>
      <c r="J682" s="1029"/>
      <c r="K682" s="992"/>
      <c r="L682" s="992"/>
      <c r="M682" s="887"/>
      <c r="N682" s="680"/>
      <c r="O682" s="1049"/>
      <c r="P682" s="1050"/>
      <c r="Q682" s="992"/>
      <c r="R682" s="992"/>
      <c r="S682" s="887"/>
      <c r="T682" s="680"/>
      <c r="U682" s="1050"/>
      <c r="V682" s="992"/>
      <c r="W682" s="992"/>
      <c r="X682" s="887"/>
      <c r="Y682" s="679"/>
      <c r="AA682" s="1027"/>
      <c r="AC682" s="992"/>
      <c r="AD682" s="992"/>
      <c r="AE682" s="992"/>
      <c r="AF682" s="992"/>
      <c r="AG682" s="992"/>
      <c r="AH682" s="992"/>
      <c r="AI682" s="992"/>
      <c r="AJ682" s="992"/>
      <c r="AK682" s="992"/>
      <c r="AL682" s="992"/>
      <c r="AM682" s="992"/>
      <c r="AN682" s="992"/>
      <c r="AP682" s="992"/>
      <c r="AQ682" s="992"/>
      <c r="AR682" s="992"/>
      <c r="AS682" s="992"/>
      <c r="AT682" s="992"/>
      <c r="AU682" s="992"/>
      <c r="AV682" s="992"/>
      <c r="AW682" s="992"/>
      <c r="AX682" s="992"/>
      <c r="AY682" s="992"/>
      <c r="AZ682" s="992"/>
      <c r="BA682" s="992"/>
    </row>
    <row r="683" spans="1:53" s="1041" customFormat="1" ht="13">
      <c r="A683" s="894" t="s">
        <v>1772</v>
      </c>
      <c r="B683" s="1014" t="s">
        <v>1773</v>
      </c>
      <c r="C683" s="896" t="s">
        <v>1774</v>
      </c>
      <c r="D683" s="1035"/>
      <c r="E683" s="1035"/>
      <c r="F683" s="1036">
        <v>0</v>
      </c>
      <c r="G683" s="1036">
        <v>0</v>
      </c>
      <c r="H683" s="1037">
        <v>0</v>
      </c>
      <c r="I683" s="681">
        <v>0</v>
      </c>
      <c r="J683" s="1038"/>
      <c r="K683" s="1036">
        <v>0</v>
      </c>
      <c r="L683" s="1036">
        <v>0</v>
      </c>
      <c r="M683" s="1037">
        <v>0</v>
      </c>
      <c r="N683" s="681">
        <v>0</v>
      </c>
      <c r="O683" s="1052"/>
      <c r="P683" s="1053"/>
      <c r="Q683" s="1036">
        <v>0</v>
      </c>
      <c r="R683" s="1036">
        <v>0</v>
      </c>
      <c r="S683" s="1037">
        <v>0</v>
      </c>
      <c r="T683" s="681">
        <v>0</v>
      </c>
      <c r="U683" s="1053"/>
      <c r="V683" s="1036">
        <v>0</v>
      </c>
      <c r="W683" s="1036">
        <v>0</v>
      </c>
      <c r="X683" s="1037">
        <v>0</v>
      </c>
      <c r="Y683" s="682">
        <v>0</v>
      </c>
      <c r="AA683" s="1042">
        <v>0</v>
      </c>
      <c r="AC683" s="1036">
        <v>0</v>
      </c>
      <c r="AD683" s="1036">
        <v>0</v>
      </c>
      <c r="AE683" s="1036">
        <v>0</v>
      </c>
      <c r="AF683" s="1036">
        <v>0</v>
      </c>
      <c r="AG683" s="1036">
        <v>0</v>
      </c>
      <c r="AH683" s="1036">
        <v>0</v>
      </c>
      <c r="AI683" s="1036">
        <v>0</v>
      </c>
      <c r="AJ683" s="1036">
        <v>0</v>
      </c>
      <c r="AK683" s="1036">
        <v>0</v>
      </c>
      <c r="AL683" s="1036">
        <v>0</v>
      </c>
      <c r="AM683" s="1036">
        <v>0</v>
      </c>
      <c r="AN683" s="1036">
        <v>0</v>
      </c>
      <c r="AP683" s="1036">
        <v>0</v>
      </c>
      <c r="AQ683" s="1036">
        <v>0</v>
      </c>
      <c r="AR683" s="1036">
        <v>0</v>
      </c>
      <c r="AS683" s="1036">
        <v>0</v>
      </c>
      <c r="AT683" s="1036">
        <v>0</v>
      </c>
      <c r="AU683" s="1036">
        <v>0</v>
      </c>
      <c r="AV683" s="1036">
        <v>0</v>
      </c>
      <c r="AW683" s="1036">
        <v>0</v>
      </c>
      <c r="AX683" s="1036">
        <v>0</v>
      </c>
      <c r="AY683" s="1036">
        <v>0</v>
      </c>
      <c r="AZ683" s="1036">
        <v>0</v>
      </c>
      <c r="BA683" s="1036">
        <v>0</v>
      </c>
    </row>
    <row r="684" spans="1:53" s="863" customFormat="1" ht="0.75" customHeight="1" outlineLevel="2">
      <c r="A684" s="799"/>
      <c r="B684" s="1014"/>
      <c r="C684" s="892"/>
      <c r="D684" s="1032"/>
      <c r="E684" s="1032"/>
      <c r="F684" s="992"/>
      <c r="G684" s="992"/>
      <c r="H684" s="887"/>
      <c r="I684" s="680"/>
      <c r="J684" s="1029"/>
      <c r="K684" s="992"/>
      <c r="L684" s="992"/>
      <c r="M684" s="887"/>
      <c r="N684" s="680"/>
      <c r="O684" s="1049"/>
      <c r="P684" s="1050"/>
      <c r="Q684" s="992"/>
      <c r="R684" s="992"/>
      <c r="S684" s="887"/>
      <c r="T684" s="680"/>
      <c r="U684" s="1050"/>
      <c r="V684" s="992"/>
      <c r="W684" s="992"/>
      <c r="X684" s="887"/>
      <c r="Y684" s="679"/>
      <c r="AA684" s="1027"/>
      <c r="AC684" s="992"/>
      <c r="AD684" s="992"/>
      <c r="AE684" s="992"/>
      <c r="AF684" s="992"/>
      <c r="AG684" s="992"/>
      <c r="AH684" s="992"/>
      <c r="AI684" s="992"/>
      <c r="AJ684" s="992"/>
      <c r="AK684" s="992"/>
      <c r="AL684" s="992"/>
      <c r="AM684" s="992"/>
      <c r="AN684" s="992"/>
      <c r="AP684" s="992"/>
      <c r="AQ684" s="992"/>
      <c r="AR684" s="992"/>
      <c r="AS684" s="992"/>
      <c r="AT684" s="992"/>
      <c r="AU684" s="992"/>
      <c r="AV684" s="992"/>
      <c r="AW684" s="992"/>
      <c r="AX684" s="992"/>
      <c r="AY684" s="992"/>
      <c r="AZ684" s="992"/>
      <c r="BA684" s="992"/>
    </row>
    <row r="685" spans="1:53" s="863" customFormat="1" ht="13">
      <c r="A685" s="799"/>
      <c r="B685" s="1014" t="s">
        <v>1775</v>
      </c>
      <c r="C685" s="1043" t="s">
        <v>1776</v>
      </c>
      <c r="D685" s="1044"/>
      <c r="E685" s="1044"/>
      <c r="F685" s="1045">
        <v>0</v>
      </c>
      <c r="G685" s="1045">
        <v>0</v>
      </c>
      <c r="H685" s="1046">
        <v>0</v>
      </c>
      <c r="I685" s="683">
        <v>0</v>
      </c>
      <c r="J685" s="1029"/>
      <c r="K685" s="1045">
        <v>0</v>
      </c>
      <c r="L685" s="1045">
        <v>0</v>
      </c>
      <c r="M685" s="1046">
        <v>0</v>
      </c>
      <c r="N685" s="683">
        <v>0</v>
      </c>
      <c r="O685" s="843"/>
      <c r="P685" s="1034"/>
      <c r="Q685" s="1045">
        <v>0</v>
      </c>
      <c r="R685" s="1045">
        <v>0</v>
      </c>
      <c r="S685" s="1046">
        <v>0</v>
      </c>
      <c r="T685" s="683">
        <v>0</v>
      </c>
      <c r="U685" s="1034"/>
      <c r="V685" s="1045">
        <v>0</v>
      </c>
      <c r="W685" s="1045">
        <v>0</v>
      </c>
      <c r="X685" s="1046">
        <v>0</v>
      </c>
      <c r="Y685" s="684">
        <v>0</v>
      </c>
      <c r="AA685" s="1048">
        <v>0</v>
      </c>
      <c r="AC685" s="1045">
        <v>0</v>
      </c>
      <c r="AD685" s="1045">
        <v>0</v>
      </c>
      <c r="AE685" s="1045">
        <v>0</v>
      </c>
      <c r="AF685" s="1045">
        <v>0</v>
      </c>
      <c r="AG685" s="1045">
        <v>0</v>
      </c>
      <c r="AH685" s="1045">
        <v>0</v>
      </c>
      <c r="AI685" s="1045">
        <v>0</v>
      </c>
      <c r="AJ685" s="1045">
        <v>0</v>
      </c>
      <c r="AK685" s="1045">
        <v>0</v>
      </c>
      <c r="AL685" s="1045">
        <v>0</v>
      </c>
      <c r="AM685" s="1045">
        <v>0</v>
      </c>
      <c r="AN685" s="1045">
        <v>0</v>
      </c>
      <c r="AP685" s="1045">
        <v>0</v>
      </c>
      <c r="AQ685" s="1045">
        <v>0</v>
      </c>
      <c r="AR685" s="1045">
        <v>0</v>
      </c>
      <c r="AS685" s="1045">
        <v>0</v>
      </c>
      <c r="AT685" s="1045">
        <v>0</v>
      </c>
      <c r="AU685" s="1045">
        <v>0</v>
      </c>
      <c r="AV685" s="1045">
        <v>0</v>
      </c>
      <c r="AW685" s="1045">
        <v>0</v>
      </c>
      <c r="AX685" s="1045">
        <v>0</v>
      </c>
      <c r="AY685" s="1045">
        <v>0</v>
      </c>
      <c r="AZ685" s="1045">
        <v>0</v>
      </c>
      <c r="BA685" s="1045">
        <v>0</v>
      </c>
    </row>
    <row r="686" spans="1:53" s="863" customFormat="1" ht="0.75" customHeight="1" outlineLevel="2">
      <c r="A686" s="799"/>
      <c r="B686" s="1014"/>
      <c r="C686" s="899"/>
      <c r="D686" s="1032"/>
      <c r="E686" s="1032"/>
      <c r="F686" s="992"/>
      <c r="G686" s="992"/>
      <c r="H686" s="887"/>
      <c r="I686" s="680"/>
      <c r="J686" s="1029"/>
      <c r="K686" s="992"/>
      <c r="L686" s="992"/>
      <c r="M686" s="887"/>
      <c r="N686" s="680"/>
      <c r="O686" s="1049"/>
      <c r="P686" s="1050"/>
      <c r="Q686" s="992"/>
      <c r="R686" s="992"/>
      <c r="S686" s="887"/>
      <c r="T686" s="680"/>
      <c r="U686" s="1050"/>
      <c r="V686" s="992"/>
      <c r="W686" s="992"/>
      <c r="X686" s="887"/>
      <c r="Y686" s="679"/>
      <c r="AA686" s="1027"/>
      <c r="AC686" s="992"/>
      <c r="AD686" s="992"/>
      <c r="AE686" s="992"/>
      <c r="AF686" s="992"/>
      <c r="AG686" s="992"/>
      <c r="AH686" s="992"/>
      <c r="AI686" s="992"/>
      <c r="AJ686" s="992"/>
      <c r="AK686" s="992"/>
      <c r="AL686" s="992"/>
      <c r="AM686" s="992"/>
      <c r="AN686" s="992"/>
      <c r="AP686" s="992"/>
      <c r="AQ686" s="992"/>
      <c r="AR686" s="992"/>
      <c r="AS686" s="992"/>
      <c r="AT686" s="992"/>
      <c r="AU686" s="992"/>
      <c r="AV686" s="992"/>
      <c r="AW686" s="992"/>
      <c r="AX686" s="992"/>
      <c r="AY686" s="992"/>
      <c r="AZ686" s="992"/>
      <c r="BA686" s="992"/>
    </row>
    <row r="687" spans="1:53" s="863" customFormat="1" ht="13">
      <c r="A687" s="799" t="s">
        <v>1777</v>
      </c>
      <c r="B687" s="1014" t="s">
        <v>1778</v>
      </c>
      <c r="C687" s="901" t="s">
        <v>1779</v>
      </c>
      <c r="D687" s="1035"/>
      <c r="E687" s="1035"/>
      <c r="F687" s="1036">
        <v>0</v>
      </c>
      <c r="G687" s="1036">
        <v>0</v>
      </c>
      <c r="H687" s="1037">
        <v>0</v>
      </c>
      <c r="I687" s="681">
        <v>0</v>
      </c>
      <c r="J687" s="1038"/>
      <c r="K687" s="1036">
        <v>0</v>
      </c>
      <c r="L687" s="1036">
        <v>0</v>
      </c>
      <c r="M687" s="1037">
        <v>0</v>
      </c>
      <c r="N687" s="681">
        <v>0</v>
      </c>
      <c r="O687" s="1052"/>
      <c r="P687" s="1053"/>
      <c r="Q687" s="1036">
        <v>0</v>
      </c>
      <c r="R687" s="1036">
        <v>0</v>
      </c>
      <c r="S687" s="1037">
        <v>0</v>
      </c>
      <c r="T687" s="681">
        <v>0</v>
      </c>
      <c r="U687" s="1053"/>
      <c r="V687" s="1036">
        <v>0</v>
      </c>
      <c r="W687" s="1036">
        <v>0</v>
      </c>
      <c r="X687" s="1037">
        <v>0</v>
      </c>
      <c r="Y687" s="682">
        <v>0</v>
      </c>
      <c r="Z687" s="1041"/>
      <c r="AA687" s="1042">
        <v>0</v>
      </c>
      <c r="AB687" s="1041"/>
      <c r="AC687" s="1036">
        <v>0</v>
      </c>
      <c r="AD687" s="1036">
        <v>0</v>
      </c>
      <c r="AE687" s="1036">
        <v>0</v>
      </c>
      <c r="AF687" s="1036">
        <v>0</v>
      </c>
      <c r="AG687" s="1036">
        <v>0</v>
      </c>
      <c r="AH687" s="1036">
        <v>0</v>
      </c>
      <c r="AI687" s="1036">
        <v>0</v>
      </c>
      <c r="AJ687" s="1036">
        <v>0</v>
      </c>
      <c r="AK687" s="1036">
        <v>0</v>
      </c>
      <c r="AL687" s="1036">
        <v>0</v>
      </c>
      <c r="AM687" s="1036">
        <v>0</v>
      </c>
      <c r="AN687" s="1036">
        <v>0</v>
      </c>
      <c r="AO687" s="1041"/>
      <c r="AP687" s="1036">
        <v>0</v>
      </c>
      <c r="AQ687" s="1036">
        <v>0</v>
      </c>
      <c r="AR687" s="1036">
        <v>0</v>
      </c>
      <c r="AS687" s="1036">
        <v>0</v>
      </c>
      <c r="AT687" s="1036">
        <v>0</v>
      </c>
      <c r="AU687" s="1036">
        <v>0</v>
      </c>
      <c r="AV687" s="1036">
        <v>0</v>
      </c>
      <c r="AW687" s="1036">
        <v>0</v>
      </c>
      <c r="AX687" s="1036">
        <v>0</v>
      </c>
      <c r="AY687" s="1036">
        <v>0</v>
      </c>
      <c r="AZ687" s="1036">
        <v>0</v>
      </c>
      <c r="BA687" s="1036">
        <v>0</v>
      </c>
    </row>
    <row r="688" spans="1:53" s="863" customFormat="1" ht="0.75" customHeight="1" outlineLevel="2">
      <c r="A688" s="799"/>
      <c r="B688" s="1014"/>
      <c r="C688" s="902"/>
      <c r="D688" s="1032"/>
      <c r="E688" s="1032"/>
      <c r="F688" s="992"/>
      <c r="G688" s="992"/>
      <c r="H688" s="887"/>
      <c r="I688" s="680"/>
      <c r="J688" s="1029"/>
      <c r="K688" s="992"/>
      <c r="L688" s="992"/>
      <c r="M688" s="887"/>
      <c r="N688" s="680"/>
      <c r="O688" s="1049"/>
      <c r="P688" s="1050"/>
      <c r="Q688" s="992"/>
      <c r="R688" s="992"/>
      <c r="S688" s="887"/>
      <c r="T688" s="680"/>
      <c r="U688" s="1050"/>
      <c r="V688" s="992"/>
      <c r="W688" s="992"/>
      <c r="X688" s="887"/>
      <c r="Y688" s="679"/>
      <c r="AA688" s="1027"/>
      <c r="AC688" s="992"/>
      <c r="AD688" s="992"/>
      <c r="AE688" s="992"/>
      <c r="AF688" s="992"/>
      <c r="AG688" s="992"/>
      <c r="AH688" s="992"/>
      <c r="AI688" s="992"/>
      <c r="AJ688" s="992"/>
      <c r="AK688" s="992"/>
      <c r="AL688" s="992"/>
      <c r="AM688" s="992"/>
      <c r="AN688" s="992"/>
      <c r="AP688" s="992"/>
      <c r="AQ688" s="992"/>
      <c r="AR688" s="992"/>
      <c r="AS688" s="992"/>
      <c r="AT688" s="992"/>
      <c r="AU688" s="992"/>
      <c r="AV688" s="992"/>
      <c r="AW688" s="992"/>
      <c r="AX688" s="992"/>
      <c r="AY688" s="992"/>
      <c r="AZ688" s="992"/>
      <c r="BA688" s="992"/>
    </row>
    <row r="689" spans="1:53" s="863" customFormat="1" ht="13">
      <c r="A689" s="799"/>
      <c r="B689" s="1014" t="s">
        <v>1780</v>
      </c>
      <c r="C689" s="1047" t="s">
        <v>1781</v>
      </c>
      <c r="D689" s="1044"/>
      <c r="E689" s="1044"/>
      <c r="F689" s="1045">
        <v>0</v>
      </c>
      <c r="G689" s="1045">
        <v>0</v>
      </c>
      <c r="H689" s="1046">
        <v>0</v>
      </c>
      <c r="I689" s="683">
        <v>0</v>
      </c>
      <c r="J689" s="1029"/>
      <c r="K689" s="1045">
        <v>0</v>
      </c>
      <c r="L689" s="1045">
        <v>0</v>
      </c>
      <c r="M689" s="1046">
        <v>0</v>
      </c>
      <c r="N689" s="683">
        <v>0</v>
      </c>
      <c r="O689" s="843"/>
      <c r="P689" s="1034"/>
      <c r="Q689" s="1045">
        <v>0</v>
      </c>
      <c r="R689" s="1045">
        <v>0</v>
      </c>
      <c r="S689" s="1046">
        <v>0</v>
      </c>
      <c r="T689" s="683">
        <v>0</v>
      </c>
      <c r="U689" s="1034"/>
      <c r="V689" s="1045">
        <v>0</v>
      </c>
      <c r="W689" s="1045">
        <v>0</v>
      </c>
      <c r="X689" s="1046">
        <v>0</v>
      </c>
      <c r="Y689" s="684">
        <v>0</v>
      </c>
      <c r="AA689" s="1048">
        <v>0</v>
      </c>
      <c r="AC689" s="1045">
        <v>0</v>
      </c>
      <c r="AD689" s="1045">
        <v>0</v>
      </c>
      <c r="AE689" s="1045">
        <v>0</v>
      </c>
      <c r="AF689" s="1045">
        <v>0</v>
      </c>
      <c r="AG689" s="1045">
        <v>0</v>
      </c>
      <c r="AH689" s="1045">
        <v>0</v>
      </c>
      <c r="AI689" s="1045">
        <v>0</v>
      </c>
      <c r="AJ689" s="1045">
        <v>0</v>
      </c>
      <c r="AK689" s="1045">
        <v>0</v>
      </c>
      <c r="AL689" s="1045">
        <v>0</v>
      </c>
      <c r="AM689" s="1045">
        <v>0</v>
      </c>
      <c r="AN689" s="1045">
        <v>0</v>
      </c>
      <c r="AP689" s="1045">
        <v>0</v>
      </c>
      <c r="AQ689" s="1045">
        <v>0</v>
      </c>
      <c r="AR689" s="1045">
        <v>0</v>
      </c>
      <c r="AS689" s="1045">
        <v>0</v>
      </c>
      <c r="AT689" s="1045">
        <v>0</v>
      </c>
      <c r="AU689" s="1045">
        <v>0</v>
      </c>
      <c r="AV689" s="1045">
        <v>0</v>
      </c>
      <c r="AW689" s="1045">
        <v>0</v>
      </c>
      <c r="AX689" s="1045">
        <v>0</v>
      </c>
      <c r="AY689" s="1045">
        <v>0</v>
      </c>
      <c r="AZ689" s="1045">
        <v>0</v>
      </c>
      <c r="BA689" s="1045">
        <v>0</v>
      </c>
    </row>
    <row r="690" spans="1:53" s="863" customFormat="1" ht="13">
      <c r="A690" s="799"/>
      <c r="B690" s="1014" t="s">
        <v>1782</v>
      </c>
      <c r="C690" s="925" t="s">
        <v>1783</v>
      </c>
      <c r="D690" s="1044"/>
      <c r="E690" s="1044"/>
      <c r="F690" s="1045">
        <v>3040254.315999995</v>
      </c>
      <c r="G690" s="1045">
        <v>3851502.0749999834</v>
      </c>
      <c r="H690" s="1046">
        <v>-811247.75899998844</v>
      </c>
      <c r="I690" s="683">
        <v>-0.21063152588331188</v>
      </c>
      <c r="J690" s="1029"/>
      <c r="K690" s="1045">
        <v>24895416.758999959</v>
      </c>
      <c r="L690" s="1045">
        <v>21414585.024999857</v>
      </c>
      <c r="M690" s="1046">
        <v>3480831.7340001017</v>
      </c>
      <c r="N690" s="683">
        <v>0.16254490712458367</v>
      </c>
      <c r="O690" s="843"/>
      <c r="P690" s="1034"/>
      <c r="Q690" s="1045">
        <v>20621350.892999988</v>
      </c>
      <c r="R690" s="1045">
        <v>12777885.179</v>
      </c>
      <c r="S690" s="1046">
        <v>7843465.7139999885</v>
      </c>
      <c r="T690" s="683">
        <v>0.6138312877384785</v>
      </c>
      <c r="U690" s="1034"/>
      <c r="V690" s="1045">
        <v>40342552.794999503</v>
      </c>
      <c r="W690" s="1045">
        <v>38444499.940999851</v>
      </c>
      <c r="X690" s="1046">
        <v>1898052.853999652</v>
      </c>
      <c r="Y690" s="684">
        <v>4.9371245741590158E-2</v>
      </c>
      <c r="AA690" s="1048">
        <v>3532610.3440000042</v>
      </c>
      <c r="AC690" s="1045">
        <v>1130431.6209999975</v>
      </c>
      <c r="AD690" s="1045">
        <v>6990072.5500000054</v>
      </c>
      <c r="AE690" s="1045">
        <v>2838883.1800000044</v>
      </c>
      <c r="AF690" s="1045">
        <v>-1463374.7249999857</v>
      </c>
      <c r="AG690" s="1045">
        <v>-859312.78000000026</v>
      </c>
      <c r="AH690" s="1045">
        <v>2533283.7489999887</v>
      </c>
      <c r="AI690" s="1045">
        <v>6393099.3549999911</v>
      </c>
      <c r="AJ690" s="1045">
        <v>3851502.0749999834</v>
      </c>
      <c r="AK690" s="1045">
        <v>-3447093.5319999936</v>
      </c>
      <c r="AL690" s="1045">
        <v>-167329.5620000232</v>
      </c>
      <c r="AM690" s="1045">
        <v>3930268.0950000109</v>
      </c>
      <c r="AN690" s="1045">
        <v>15131291.034999996</v>
      </c>
      <c r="AP690" s="1045">
        <v>7578654.9599999879</v>
      </c>
      <c r="AQ690" s="1045">
        <v>-7861640.1469999943</v>
      </c>
      <c r="AR690" s="1045">
        <v>11654429.794000002</v>
      </c>
      <c r="AS690" s="1045">
        <v>-1732284.5570000112</v>
      </c>
      <c r="AT690" s="1045">
        <v>-5365094.1840000069</v>
      </c>
      <c r="AU690" s="1045">
        <v>13362245.215000004</v>
      </c>
      <c r="AV690" s="1045">
        <v>4218851.3619999867</v>
      </c>
      <c r="AW690" s="1045">
        <v>3040254.315999995</v>
      </c>
      <c r="AX690" s="1045">
        <v>-6349027.6900000526</v>
      </c>
      <c r="AY690" s="1045">
        <v>2080866</v>
      </c>
      <c r="AZ690" s="1045">
        <v>0</v>
      </c>
      <c r="BA690" s="1045">
        <v>0</v>
      </c>
    </row>
    <row r="691" spans="1:53" ht="13">
      <c r="D691" s="1032"/>
      <c r="E691" s="1032"/>
      <c r="F691" s="864"/>
      <c r="G691" s="864"/>
      <c r="H691" s="1046"/>
      <c r="I691" s="683"/>
      <c r="J691" s="1024"/>
      <c r="K691" s="864"/>
      <c r="L691" s="864"/>
      <c r="M691" s="1046"/>
      <c r="N691" s="683"/>
      <c r="O691" s="1049"/>
      <c r="P691" s="1050"/>
      <c r="Q691" s="864"/>
      <c r="R691" s="864"/>
      <c r="S691" s="1046"/>
      <c r="T691" s="683"/>
      <c r="U691" s="1050"/>
      <c r="V691" s="864"/>
      <c r="W691" s="864"/>
      <c r="X691" s="1046"/>
      <c r="Y691" s="684"/>
      <c r="Z691" s="799"/>
      <c r="AA691" s="1054"/>
      <c r="AB691" s="799"/>
      <c r="AC691" s="864"/>
      <c r="AD691" s="864"/>
      <c r="AE691" s="864"/>
      <c r="AF691" s="864"/>
      <c r="AG691" s="864"/>
      <c r="AH691" s="864"/>
      <c r="AI691" s="864"/>
      <c r="AJ691" s="864"/>
      <c r="AK691" s="864"/>
      <c r="AL691" s="864"/>
      <c r="AM691" s="864"/>
      <c r="AN691" s="864"/>
      <c r="AO691" s="799"/>
      <c r="AP691" s="864"/>
      <c r="AQ691" s="864"/>
      <c r="AR691" s="864"/>
      <c r="AS691" s="864"/>
      <c r="AT691" s="864"/>
      <c r="AU691" s="864"/>
      <c r="AV691" s="864"/>
      <c r="AW691" s="864"/>
      <c r="AX691" s="864"/>
      <c r="AY691" s="864"/>
      <c r="AZ691" s="864"/>
      <c r="BA691" s="864"/>
    </row>
    <row r="692" spans="1:53" ht="13">
      <c r="A692" s="799" t="s">
        <v>1784</v>
      </c>
      <c r="D692" s="1032"/>
      <c r="E692" s="1032"/>
      <c r="F692" s="864"/>
      <c r="G692" s="864"/>
      <c r="H692" s="1046"/>
      <c r="I692" s="683"/>
      <c r="J692" s="1024"/>
      <c r="K692" s="864"/>
      <c r="L692" s="864"/>
      <c r="M692" s="1046"/>
      <c r="N692" s="683"/>
      <c r="O692" s="1049"/>
      <c r="P692" s="1050"/>
      <c r="Q692" s="864"/>
      <c r="R692" s="864"/>
      <c r="S692" s="1046"/>
      <c r="T692" s="683"/>
      <c r="U692" s="1050"/>
      <c r="V692" s="864"/>
      <c r="W692" s="864"/>
      <c r="X692" s="1046"/>
      <c r="Y692" s="684"/>
      <c r="Z692" s="799"/>
      <c r="AA692" s="1054"/>
      <c r="AB692" s="799"/>
      <c r="AC692" s="864"/>
      <c r="AD692" s="864"/>
      <c r="AE692" s="864"/>
      <c r="AF692" s="864"/>
      <c r="AG692" s="864"/>
      <c r="AH692" s="864"/>
      <c r="AI692" s="864"/>
      <c r="AJ692" s="864"/>
      <c r="AK692" s="864"/>
      <c r="AL692" s="864"/>
      <c r="AM692" s="864"/>
      <c r="AN692" s="864"/>
      <c r="AO692" s="799"/>
      <c r="AP692" s="864"/>
      <c r="AQ692" s="864"/>
      <c r="AR692" s="864"/>
      <c r="AS692" s="864"/>
      <c r="AT692" s="864"/>
      <c r="AU692" s="864"/>
      <c r="AV692" s="864"/>
      <c r="AW692" s="864"/>
      <c r="AX692" s="864"/>
      <c r="AY692" s="864"/>
      <c r="AZ692" s="864"/>
      <c r="BA692" s="864"/>
    </row>
    <row r="693" spans="1:53" s="863" customFormat="1" ht="13" outlineLevel="1">
      <c r="A693" s="863" t="s">
        <v>1785</v>
      </c>
      <c r="C693" s="863" t="s">
        <v>1786</v>
      </c>
      <c r="D693" s="1044"/>
      <c r="E693" s="1044"/>
      <c r="F693" s="864">
        <v>-3040254.3159999871</v>
      </c>
      <c r="G693" s="864">
        <v>-3851502.0749999927</v>
      </c>
      <c r="H693" s="1046"/>
      <c r="I693" s="683"/>
      <c r="J693" s="1029"/>
      <c r="K693" s="864">
        <v>-24895416.758999791</v>
      </c>
      <c r="L693" s="864">
        <v>-21414585.024999958</v>
      </c>
      <c r="M693" s="1046"/>
      <c r="N693" s="683"/>
      <c r="O693" s="1049"/>
      <c r="P693" s="1050"/>
      <c r="Q693" s="864">
        <v>-20621350.893000029</v>
      </c>
      <c r="R693" s="864">
        <v>-12777885.179000018</v>
      </c>
      <c r="S693" s="1046"/>
      <c r="T693" s="683"/>
      <c r="U693" s="1050"/>
      <c r="V693" s="864">
        <v>-40342552.794999681</v>
      </c>
      <c r="W693" s="864">
        <v>-38444499.941000067</v>
      </c>
      <c r="X693" s="1046"/>
      <c r="Y693" s="684"/>
      <c r="AA693" s="1054">
        <v>-3532610.3440000117</v>
      </c>
      <c r="AC693" s="864">
        <v>-1130431.6210000031</v>
      </c>
      <c r="AD693" s="864">
        <v>-6990072.5499999821</v>
      </c>
      <c r="AE693" s="864">
        <v>-2838883.1799999997</v>
      </c>
      <c r="AF693" s="864">
        <v>1463374.7250000141</v>
      </c>
      <c r="AG693" s="864">
        <v>859312.780000014</v>
      </c>
      <c r="AH693" s="864">
        <v>-2533283.7489999975</v>
      </c>
      <c r="AI693" s="864">
        <v>-6393099.3550000014</v>
      </c>
      <c r="AJ693" s="864">
        <v>-3851502.0749999927</v>
      </c>
      <c r="AK693" s="864">
        <v>3447093.5319999997</v>
      </c>
      <c r="AL693" s="864">
        <v>167329.56199999159</v>
      </c>
      <c r="AM693" s="864">
        <v>-3930268.0950000039</v>
      </c>
      <c r="AN693" s="864">
        <v>-15131291.034999996</v>
      </c>
      <c r="AP693" s="864">
        <v>-7578654.9599999841</v>
      </c>
      <c r="AQ693" s="864">
        <v>7861640.1470000036</v>
      </c>
      <c r="AR693" s="864">
        <v>-11654429.79400002</v>
      </c>
      <c r="AS693" s="864">
        <v>1732284.5569999984</v>
      </c>
      <c r="AT693" s="864">
        <v>5365094.1839999957</v>
      </c>
      <c r="AU693" s="864">
        <v>-13362245.214999994</v>
      </c>
      <c r="AV693" s="864">
        <v>-4218851.362000009</v>
      </c>
      <c r="AW693" s="864">
        <v>-3040254.3159999871</v>
      </c>
      <c r="AX693" s="864">
        <v>6349027.6900000125</v>
      </c>
      <c r="AY693" s="864">
        <v>-2080866</v>
      </c>
      <c r="AZ693" s="864">
        <v>0</v>
      </c>
      <c r="BA693" s="864">
        <v>0</v>
      </c>
    </row>
    <row r="694" spans="1:53" ht="13">
      <c r="C694" s="799" t="s">
        <v>1787</v>
      </c>
      <c r="D694" s="1032"/>
      <c r="E694" s="1032"/>
      <c r="F694" s="1055">
        <v>7.9162418842315674E-9</v>
      </c>
      <c r="G694" s="1055">
        <v>-9.3132257461547852E-9</v>
      </c>
      <c r="H694" s="1046"/>
      <c r="I694" s="683"/>
      <c r="J694" s="1024"/>
      <c r="K694" s="1055">
        <v>1.6763806343078613E-7</v>
      </c>
      <c r="L694" s="1055">
        <v>-1.0058283805847168E-7</v>
      </c>
      <c r="M694" s="1046"/>
      <c r="N694" s="683"/>
      <c r="O694" s="1049"/>
      <c r="P694" s="1050"/>
      <c r="Q694" s="1055">
        <v>-4.0978193283081055E-8</v>
      </c>
      <c r="R694" s="1055">
        <v>-1.862645149230957E-8</v>
      </c>
      <c r="S694" s="1046"/>
      <c r="T694" s="683"/>
      <c r="U694" s="1050"/>
      <c r="V694" s="1055">
        <v>-1.7881393432617188E-7</v>
      </c>
      <c r="W694" s="1055">
        <v>-2.1606683731079102E-7</v>
      </c>
      <c r="X694" s="1046"/>
      <c r="Y694" s="684"/>
      <c r="Z694" s="799"/>
      <c r="AA694" s="1056">
        <v>-7.4505805969238281E-9</v>
      </c>
      <c r="AB694" s="799"/>
      <c r="AC694" s="1055">
        <v>-5.5879354476928711E-9</v>
      </c>
      <c r="AD694" s="1055">
        <v>2.3283064365386963E-8</v>
      </c>
      <c r="AE694" s="1055">
        <v>4.6566128730773926E-9</v>
      </c>
      <c r="AF694" s="1055">
        <v>2.8405338525772095E-8</v>
      </c>
      <c r="AG694" s="1055">
        <v>1.3737007975578308E-8</v>
      </c>
      <c r="AH694" s="1055">
        <v>-8.8475644588470459E-9</v>
      </c>
      <c r="AI694" s="1055">
        <v>-1.0244548320770264E-8</v>
      </c>
      <c r="AJ694" s="1055">
        <v>-9.3132257461547852E-9</v>
      </c>
      <c r="AK694" s="1055">
        <v>6.0535967350006104E-9</v>
      </c>
      <c r="AL694" s="1055">
        <v>-3.1606759876012802E-8</v>
      </c>
      <c r="AM694" s="1055">
        <v>6.9849193096160889E-9</v>
      </c>
      <c r="AN694" s="1055">
        <v>0</v>
      </c>
      <c r="AO694" s="799"/>
      <c r="AP694" s="1055">
        <v>0</v>
      </c>
      <c r="AQ694" s="1055">
        <v>9.3132257461547852E-9</v>
      </c>
      <c r="AR694" s="1055">
        <v>-1.862645149230957E-8</v>
      </c>
      <c r="AS694" s="1055">
        <v>-1.280568540096283E-8</v>
      </c>
      <c r="AT694" s="1055">
        <v>-1.1175870895385742E-8</v>
      </c>
      <c r="AU694" s="1055">
        <v>0</v>
      </c>
      <c r="AV694" s="1055">
        <v>-2.2351741790771484E-8</v>
      </c>
      <c r="AW694" s="1055">
        <v>7.9162418842315674E-9</v>
      </c>
      <c r="AX694" s="1055">
        <v>-4.0046870708465576E-8</v>
      </c>
      <c r="AY694" s="1055">
        <v>0</v>
      </c>
      <c r="AZ694" s="1055">
        <v>0</v>
      </c>
      <c r="BA694" s="1055">
        <v>0</v>
      </c>
    </row>
    <row r="695" spans="1:53" ht="13">
      <c r="E695" s="864"/>
      <c r="F695" s="685"/>
      <c r="G695" s="685"/>
      <c r="H695" s="685"/>
      <c r="I695" s="864"/>
      <c r="J695" s="1057"/>
      <c r="K695" s="685"/>
      <c r="L695" s="685"/>
      <c r="M695" s="685"/>
      <c r="N695" s="864"/>
      <c r="O695" s="865"/>
      <c r="P695" s="1057"/>
      <c r="Q695" s="685"/>
      <c r="R695" s="685"/>
      <c r="S695" s="685"/>
      <c r="T695" s="864"/>
      <c r="U695" s="1057"/>
      <c r="V695" s="685"/>
      <c r="W695" s="685"/>
      <c r="X695" s="685"/>
      <c r="Y695" s="864"/>
      <c r="Z695" s="864"/>
    </row>
    <row r="696" spans="1:53">
      <c r="D696" s="496"/>
      <c r="E696" s="887"/>
      <c r="F696" s="686"/>
      <c r="G696" s="686"/>
      <c r="H696" s="686"/>
      <c r="K696" s="686"/>
      <c r="L696" s="686"/>
      <c r="M696" s="686"/>
      <c r="Q696" s="686"/>
      <c r="R696" s="686"/>
      <c r="S696" s="686"/>
      <c r="V696" s="686"/>
      <c r="W696" s="686"/>
      <c r="X696" s="686"/>
      <c r="AA696" s="687"/>
      <c r="AB696" s="686"/>
      <c r="AC696" s="686"/>
      <c r="AD696" s="686"/>
      <c r="AE696" s="686"/>
      <c r="AF696" s="686"/>
      <c r="AG696" s="686"/>
      <c r="AH696" s="686"/>
      <c r="AI696" s="686"/>
      <c r="AJ696" s="686"/>
      <c r="AK696" s="686"/>
      <c r="AL696" s="686"/>
      <c r="AM696" s="686"/>
      <c r="AN696" s="686"/>
      <c r="AO696" s="686"/>
      <c r="AP696" s="686"/>
      <c r="AQ696" s="686"/>
      <c r="AR696" s="686"/>
      <c r="AS696" s="686"/>
      <c r="AT696" s="686"/>
      <c r="AU696" s="686"/>
      <c r="AV696" s="686"/>
      <c r="AW696" s="686"/>
      <c r="AX696" s="686"/>
      <c r="AY696" s="686"/>
      <c r="AZ696" s="686"/>
      <c r="BA696" s="686"/>
    </row>
    <row r="697" spans="1:53" s="3" customFormat="1">
      <c r="A697" s="799"/>
      <c r="B697" s="958"/>
      <c r="C697" s="900"/>
      <c r="D697" s="799"/>
      <c r="E697" s="887"/>
      <c r="F697" s="686"/>
      <c r="G697" s="686"/>
      <c r="H697" s="686"/>
      <c r="I697" s="804"/>
      <c r="J697" s="993"/>
      <c r="K697" s="686"/>
      <c r="L697" s="686"/>
      <c r="M697" s="686"/>
      <c r="N697" s="804"/>
      <c r="O697" s="826"/>
      <c r="P697" s="993"/>
      <c r="Q697" s="686"/>
      <c r="R697" s="686"/>
      <c r="S697" s="686"/>
      <c r="T697" s="804"/>
      <c r="U697" s="993"/>
      <c r="V697" s="686"/>
      <c r="W697" s="686"/>
      <c r="X697" s="686"/>
      <c r="Y697" s="804"/>
      <c r="Z697" s="806"/>
      <c r="AA697" s="688"/>
      <c r="AB697" s="686"/>
      <c r="AC697" s="689"/>
      <c r="AD697" s="689"/>
      <c r="AE697" s="689"/>
      <c r="AF697" s="689"/>
      <c r="AG697" s="689"/>
      <c r="AH697" s="689"/>
      <c r="AI697" s="689"/>
      <c r="AJ697" s="689"/>
      <c r="AK697" s="689"/>
      <c r="AL697" s="689"/>
      <c r="AM697" s="689"/>
      <c r="AN697" s="689"/>
      <c r="AO697" s="686"/>
      <c r="AP697" s="689"/>
      <c r="AQ697" s="689"/>
      <c r="AR697" s="689"/>
      <c r="AS697" s="689"/>
      <c r="AT697" s="689"/>
      <c r="AU697" s="689"/>
      <c r="AV697" s="689"/>
      <c r="AW697" s="689"/>
      <c r="AX697" s="689"/>
      <c r="AY697" s="689"/>
      <c r="AZ697" s="689"/>
      <c r="BA697" s="689"/>
    </row>
    <row r="698" spans="1:53" ht="13">
      <c r="C698" s="1058"/>
      <c r="D698" s="887"/>
      <c r="E698" s="887"/>
      <c r="F698" s="686"/>
      <c r="G698" s="690"/>
      <c r="H698" s="686"/>
      <c r="I698" s="799"/>
      <c r="K698" s="691"/>
      <c r="L698" s="686"/>
      <c r="M698" s="686"/>
      <c r="N698" s="893"/>
      <c r="O698" s="843"/>
      <c r="Q698" s="691"/>
      <c r="R698" s="686"/>
      <c r="S698" s="686"/>
      <c r="T698" s="437"/>
      <c r="V698" s="691"/>
      <c r="W698" s="686"/>
      <c r="X698" s="686"/>
      <c r="Y698" s="799"/>
      <c r="Z698" s="799"/>
      <c r="AA698" s="687"/>
      <c r="AB698" s="686"/>
      <c r="AC698" s="686"/>
      <c r="AD698" s="686"/>
      <c r="AE698" s="686"/>
      <c r="AF698" s="686"/>
      <c r="AG698" s="686"/>
      <c r="AH698" s="686"/>
      <c r="AI698" s="686"/>
      <c r="AJ698" s="686"/>
      <c r="AK698" s="686"/>
      <c r="AL698" s="686"/>
      <c r="AM698" s="686"/>
      <c r="AN698" s="686"/>
      <c r="AO698" s="686"/>
      <c r="AP698" s="686"/>
      <c r="AQ698" s="686"/>
      <c r="AR698" s="686"/>
      <c r="AS698" s="686"/>
      <c r="AT698" s="686"/>
      <c r="AU698" s="686"/>
      <c r="AV698" s="686"/>
      <c r="AW698" s="686"/>
      <c r="AX698" s="686"/>
      <c r="AY698" s="686"/>
      <c r="AZ698" s="686"/>
      <c r="BA698" s="686"/>
    </row>
    <row r="699" spans="1:53" s="3" customFormat="1">
      <c r="A699" s="799"/>
      <c r="B699" s="958"/>
      <c r="C699" s="799"/>
      <c r="D699" s="799"/>
      <c r="E699" s="959"/>
      <c r="F699" s="692"/>
      <c r="G699" s="692"/>
      <c r="H699" s="692"/>
      <c r="I699" s="804"/>
      <c r="J699" s="993"/>
      <c r="K699" s="818"/>
      <c r="L699" s="818"/>
      <c r="M699" s="818"/>
      <c r="N699" s="804"/>
      <c r="O699" s="826"/>
      <c r="P699" s="993"/>
      <c r="Q699" s="818"/>
      <c r="R699" s="818"/>
      <c r="S699" s="818"/>
      <c r="T699" s="804"/>
      <c r="U699" s="993"/>
      <c r="V699" s="818"/>
      <c r="W699" s="818"/>
      <c r="X699" s="818"/>
      <c r="Y699" s="804"/>
      <c r="Z699" s="806"/>
      <c r="AA699" s="1059"/>
      <c r="AB699" s="1060"/>
      <c r="AC699" s="1060"/>
      <c r="AD699" s="1060"/>
      <c r="AE699" s="1060"/>
      <c r="AF699" s="1060"/>
      <c r="AG699" s="1060"/>
      <c r="AH699" s="1060"/>
      <c r="AI699" s="1060"/>
      <c r="AJ699" s="1060"/>
      <c r="AK699" s="1060"/>
      <c r="AL699" s="1060"/>
      <c r="AM699" s="1060"/>
      <c r="AN699" s="1060"/>
      <c r="AO699" s="1060"/>
      <c r="AP699" s="1060"/>
      <c r="AQ699" s="1060"/>
      <c r="AR699" s="1060"/>
      <c r="AS699" s="1060"/>
      <c r="AT699" s="1060"/>
      <c r="AU699" s="1060"/>
      <c r="AV699" s="1060"/>
      <c r="AW699" s="1060"/>
      <c r="AX699" s="1060"/>
      <c r="AY699" s="1060"/>
      <c r="AZ699" s="1060"/>
      <c r="BA699" s="1060"/>
    </row>
    <row r="700" spans="1:53" ht="12.75" customHeight="1" outlineLevel="1">
      <c r="A700" s="437"/>
      <c r="B700" s="987" t="s">
        <v>1788</v>
      </c>
      <c r="C700" s="988" t="s">
        <v>3820</v>
      </c>
      <c r="D700" s="705"/>
      <c r="E700" s="705"/>
      <c r="F700" s="692"/>
      <c r="G700" s="692"/>
      <c r="H700" s="692"/>
    </row>
    <row r="701" spans="1:53" ht="12.75" customHeight="1" outlineLevel="1">
      <c r="A701" s="437"/>
      <c r="B701" s="799" t="s">
        <v>1789</v>
      </c>
      <c r="C701" s="989">
        <v>1E-3</v>
      </c>
      <c r="D701" s="705"/>
      <c r="E701" s="705"/>
      <c r="F701" s="692"/>
      <c r="G701" s="692"/>
      <c r="H701" s="692"/>
    </row>
    <row r="702" spans="1:53" ht="12.75" customHeight="1" outlineLevel="1">
      <c r="A702" s="437"/>
      <c r="B702" s="799" t="s">
        <v>1790</v>
      </c>
      <c r="C702" s="989" t="s">
        <v>1791</v>
      </c>
      <c r="D702" s="705"/>
      <c r="E702" s="705"/>
      <c r="F702" s="692"/>
      <c r="G702" s="692"/>
      <c r="H702" s="692"/>
    </row>
    <row r="703" spans="1:53" ht="12.75" customHeight="1" outlineLevel="1">
      <c r="A703" s="437"/>
      <c r="B703" s="799" t="s">
        <v>1790</v>
      </c>
      <c r="C703" s="989" t="s">
        <v>1792</v>
      </c>
      <c r="D703" s="705"/>
      <c r="E703" s="705"/>
      <c r="F703" s="692"/>
      <c r="G703" s="692"/>
      <c r="H703" s="692"/>
    </row>
    <row r="704" spans="1:53" ht="12.75" customHeight="1" outlineLevel="1">
      <c r="A704" s="437"/>
      <c r="B704" s="799" t="s">
        <v>1793</v>
      </c>
      <c r="C704" s="989"/>
      <c r="D704" s="705"/>
      <c r="E704" s="705"/>
      <c r="F704" s="692"/>
      <c r="G704" s="692"/>
      <c r="H704" s="692"/>
    </row>
    <row r="705" spans="1:8" ht="12.75" customHeight="1" outlineLevel="1">
      <c r="A705" s="437"/>
      <c r="B705" s="799" t="s">
        <v>1793</v>
      </c>
      <c r="C705" s="989"/>
      <c r="D705" s="705"/>
      <c r="E705" s="705"/>
      <c r="F705" s="692"/>
      <c r="G705" s="692"/>
      <c r="H705" s="692"/>
    </row>
    <row r="706" spans="1:8" ht="12.75" customHeight="1" outlineLevel="1">
      <c r="A706" s="437"/>
      <c r="B706" s="799" t="s">
        <v>1794</v>
      </c>
      <c r="C706" s="989">
        <v>0</v>
      </c>
      <c r="D706" s="705"/>
      <c r="E706" s="705"/>
    </row>
    <row r="707" spans="1:8" ht="12.75" customHeight="1" outlineLevel="1">
      <c r="A707" s="437"/>
      <c r="B707" s="990" t="s">
        <v>1795</v>
      </c>
      <c r="C707" s="991" t="s">
        <v>3719</v>
      </c>
      <c r="D707" s="705"/>
      <c r="E707" s="705"/>
    </row>
    <row r="708" spans="1:8" ht="12.75" customHeight="1" outlineLevel="1">
      <c r="A708" s="437"/>
      <c r="B708" s="990" t="s">
        <v>1796</v>
      </c>
      <c r="C708" s="991" t="s">
        <v>1797</v>
      </c>
      <c r="D708" s="705"/>
      <c r="E708" s="705"/>
    </row>
    <row r="709" spans="1:8" ht="12.75" customHeight="1" outlineLevel="1">
      <c r="A709" s="437"/>
      <c r="B709" s="990" t="s">
        <v>1798</v>
      </c>
      <c r="C709" s="991" t="s">
        <v>1797</v>
      </c>
      <c r="D709" s="705"/>
      <c r="E709" s="705"/>
    </row>
    <row r="710" spans="1:8" ht="12.75" customHeight="1" outlineLevel="1">
      <c r="A710" s="437"/>
      <c r="B710" s="893" t="s">
        <v>1799</v>
      </c>
      <c r="C710" s="991" t="s">
        <v>1800</v>
      </c>
      <c r="D710" s="705"/>
      <c r="E710" s="705"/>
    </row>
    <row r="711" spans="1:8" ht="12.75" customHeight="1" outlineLevel="1">
      <c r="A711" s="437"/>
      <c r="B711" s="893" t="s">
        <v>1801</v>
      </c>
      <c r="C711" s="991" t="s">
        <v>1802</v>
      </c>
      <c r="D711" s="705"/>
      <c r="E711" s="705"/>
    </row>
    <row r="712" spans="1:8" ht="12.75" customHeight="1" outlineLevel="1">
      <c r="A712" s="437"/>
      <c r="B712" s="893" t="s">
        <v>1803</v>
      </c>
      <c r="C712" s="991" t="s">
        <v>1804</v>
      </c>
      <c r="D712" s="705"/>
      <c r="E712" s="705"/>
    </row>
    <row r="713" spans="1:8" ht="12.75" customHeight="1" outlineLevel="1">
      <c r="A713" s="437"/>
      <c r="B713" s="893" t="s">
        <v>1805</v>
      </c>
      <c r="C713" s="991" t="s">
        <v>429</v>
      </c>
      <c r="D713" s="705"/>
      <c r="E713" s="705"/>
    </row>
    <row r="714" spans="1:8" ht="12.75" customHeight="1" outlineLevel="1">
      <c r="A714" s="437"/>
      <c r="B714" s="893" t="s">
        <v>1806</v>
      </c>
      <c r="C714" s="991" t="s">
        <v>1807</v>
      </c>
      <c r="D714" s="705"/>
      <c r="E714" s="705"/>
    </row>
    <row r="715" spans="1:8" ht="12.75" customHeight="1" outlineLevel="1">
      <c r="A715" s="437"/>
      <c r="B715" s="893" t="s">
        <v>1808</v>
      </c>
      <c r="C715" s="991" t="s">
        <v>428</v>
      </c>
      <c r="D715" s="705"/>
      <c r="E715" s="705"/>
    </row>
    <row r="716" spans="1:8" ht="12.75" customHeight="1" outlineLevel="1">
      <c r="A716" s="437"/>
      <c r="B716" s="893" t="s">
        <v>1809</v>
      </c>
      <c r="C716" s="991" t="s">
        <v>434</v>
      </c>
      <c r="D716" s="705"/>
      <c r="E716" s="705"/>
    </row>
    <row r="717" spans="1:8" ht="12.75" customHeight="1" outlineLevel="1">
      <c r="B717" s="893" t="s">
        <v>1810</v>
      </c>
      <c r="C717" s="991" t="s">
        <v>1811</v>
      </c>
      <c r="D717" s="705"/>
      <c r="E717" s="705"/>
    </row>
    <row r="718" spans="1:8" ht="12.75" customHeight="1" outlineLevel="1">
      <c r="B718" s="887" t="s">
        <v>1812</v>
      </c>
      <c r="C718" s="992" t="s">
        <v>3841</v>
      </c>
      <c r="D718" s="705"/>
      <c r="E718" s="705"/>
    </row>
    <row r="719" spans="1:8" ht="12.75" customHeight="1" outlineLevel="1">
      <c r="B719" s="887" t="s">
        <v>1813</v>
      </c>
      <c r="C719" s="992" t="s">
        <v>1814</v>
      </c>
      <c r="D719" s="705"/>
      <c r="E719" s="705"/>
    </row>
    <row r="720" spans="1:8" ht="12.75" customHeight="1" outlineLevel="1">
      <c r="B720" s="887" t="s">
        <v>1815</v>
      </c>
      <c r="C720" s="992" t="s">
        <v>1814</v>
      </c>
      <c r="D720" s="705"/>
      <c r="E720" s="705"/>
    </row>
    <row r="721" spans="2:5">
      <c r="B721" s="763" t="s">
        <v>1816</v>
      </c>
      <c r="C721" s="823"/>
      <c r="D721" s="705"/>
      <c r="E721" s="705"/>
    </row>
  </sheetData>
  <conditionalFormatting sqref="C4">
    <cfRule type="cellIs" dxfId="1" priority="1" stopIfTrue="1" operator="equal">
      <formula>"REPORT HAS ERRORS"</formula>
    </cfRule>
  </conditionalFormatting>
  <printOptions horizontalCentered="1"/>
  <pageMargins left="0.25" right="0.25" top="0.5" bottom="0.5" header="0.25" footer="0.25"/>
  <pageSetup fitToHeight="0" orientation="landscape" r:id="rId1"/>
  <headerFooter alignWithMargins="0">
    <oddFooter>&amp;L&amp;D&amp;R&amp;Z&amp;F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4E469-FD68-4833-905E-790BFAE1B25E}">
  <sheetPr codeName="Sheet34">
    <outlinePr summaryRight="0"/>
    <pageSetUpPr autoPageBreaks="0"/>
  </sheetPr>
  <dimension ref="A1:AQ793"/>
  <sheetViews>
    <sheetView topLeftCell="A2" workbookViewId="0">
      <pane xSplit="3" ySplit="5" topLeftCell="F7" activePane="bottomRight" state="frozen"/>
      <selection activeCell="B2" sqref="B2"/>
      <selection pane="topRight" activeCell="D2" sqref="D2"/>
      <selection pane="bottomLeft" activeCell="B7" sqref="B7"/>
      <selection pane="bottomRight" activeCell="G34" sqref="G34"/>
    </sheetView>
  </sheetViews>
  <sheetFormatPr defaultColWidth="8.81640625" defaultRowHeight="15" customHeight="1" outlineLevelRow="3" outlineLevelCol="1"/>
  <cols>
    <col min="1" max="1" width="17.81640625" style="981" hidden="1" customWidth="1"/>
    <col min="2" max="2" width="14.26953125" style="799" customWidth="1"/>
    <col min="3" max="3" width="35.26953125" style="799" customWidth="1"/>
    <col min="4" max="4" width="12.81640625" style="985" hidden="1" customWidth="1"/>
    <col min="5" max="5" width="17.26953125" style="986" hidden="1" customWidth="1"/>
    <col min="6" max="7" width="23.81640625" style="525" customWidth="1"/>
    <col min="8" max="8" width="23.81640625" style="525" customWidth="1" collapsed="1"/>
    <col min="9" max="9" width="9.1796875" style="799" hidden="1" customWidth="1" outlineLevel="1"/>
    <col min="10" max="10" width="37" style="826" hidden="1" customWidth="1" outlineLevel="1"/>
    <col min="11" max="11" width="2.26953125" style="827" customWidth="1"/>
    <col min="12" max="12" width="23.81640625" style="826" customWidth="1"/>
    <col min="13" max="13" width="23.81640625" style="984" customWidth="1"/>
    <col min="14" max="14" width="2.26953125" style="827" customWidth="1"/>
    <col min="15" max="15" width="23.81640625" style="826" customWidth="1"/>
    <col min="16" max="16" width="23.81640625" style="984" customWidth="1"/>
    <col min="17" max="17" width="6.26953125" style="806" customWidth="1"/>
    <col min="18" max="18" width="22.26953125" style="868" customWidth="1" collapsed="1"/>
    <col min="19" max="19" width="22.26953125" style="868" hidden="1" customWidth="1" outlineLevel="1"/>
    <col min="20" max="30" width="22.26953125" style="818" hidden="1" customWidth="1" outlineLevel="1"/>
    <col min="31" max="31" width="22.26953125" style="868" hidden="1" customWidth="1" outlineLevel="1"/>
    <col min="32" max="41" width="22.26953125" style="818" hidden="1" customWidth="1" outlineLevel="1"/>
    <col min="42" max="42" width="22.26953125" style="869" hidden="1" customWidth="1" outlineLevel="1"/>
    <col min="43" max="16384" width="8.81640625" style="799"/>
  </cols>
  <sheetData>
    <row r="1" spans="1:43" ht="12.5" hidden="1">
      <c r="A1" s="799" t="s">
        <v>391</v>
      </c>
      <c r="B1" s="800" t="s">
        <v>392</v>
      </c>
      <c r="C1" s="801" t="s">
        <v>393</v>
      </c>
      <c r="D1" s="802"/>
      <c r="E1" s="803"/>
      <c r="F1" s="686" t="s">
        <v>391</v>
      </c>
      <c r="G1" s="686" t="s">
        <v>1817</v>
      </c>
      <c r="H1" s="686" t="s">
        <v>396</v>
      </c>
      <c r="I1" s="804" t="s">
        <v>396</v>
      </c>
      <c r="J1" s="804"/>
      <c r="K1" s="805"/>
      <c r="L1" s="705" t="s">
        <v>1818</v>
      </c>
      <c r="M1" s="707" t="s">
        <v>396</v>
      </c>
      <c r="N1" s="805"/>
      <c r="O1" s="705" t="s">
        <v>1819</v>
      </c>
      <c r="P1" s="707" t="s">
        <v>396</v>
      </c>
      <c r="R1" s="703" t="s">
        <v>1820</v>
      </c>
      <c r="S1" s="703" t="s">
        <v>1821</v>
      </c>
      <c r="T1" s="686" t="s">
        <v>1822</v>
      </c>
      <c r="U1" s="686" t="s">
        <v>1823</v>
      </c>
      <c r="V1" s="686" t="s">
        <v>1824</v>
      </c>
      <c r="W1" s="686" t="s">
        <v>1825</v>
      </c>
      <c r="X1" s="686" t="s">
        <v>1826</v>
      </c>
      <c r="Y1" s="686" t="s">
        <v>1827</v>
      </c>
      <c r="Z1" s="686" t="s">
        <v>1828</v>
      </c>
      <c r="AA1" s="686" t="s">
        <v>1829</v>
      </c>
      <c r="AB1" s="686" t="s">
        <v>1830</v>
      </c>
      <c r="AC1" s="686" t="s">
        <v>1831</v>
      </c>
      <c r="AD1" s="686" t="s">
        <v>1817</v>
      </c>
      <c r="AE1" s="703" t="s">
        <v>1832</v>
      </c>
      <c r="AF1" s="686" t="s">
        <v>1833</v>
      </c>
      <c r="AG1" s="686" t="s">
        <v>1834</v>
      </c>
      <c r="AH1" s="686" t="s">
        <v>1835</v>
      </c>
      <c r="AI1" s="686" t="s">
        <v>1836</v>
      </c>
      <c r="AJ1" s="686" t="s">
        <v>1837</v>
      </c>
      <c r="AK1" s="686" t="s">
        <v>1838</v>
      </c>
      <c r="AL1" s="686" t="s">
        <v>1839</v>
      </c>
      <c r="AM1" s="686" t="s">
        <v>1840</v>
      </c>
      <c r="AN1" s="686" t="s">
        <v>1841</v>
      </c>
      <c r="AO1" s="686" t="s">
        <v>1842</v>
      </c>
      <c r="AP1" s="704" t="s">
        <v>1843</v>
      </c>
      <c r="AQ1" s="686"/>
    </row>
    <row r="2" spans="1:43" ht="13">
      <c r="A2" s="799"/>
      <c r="C2" s="807" t="s">
        <v>428</v>
      </c>
      <c r="D2" s="808"/>
      <c r="E2" s="809"/>
      <c r="F2" s="810"/>
      <c r="G2" s="693"/>
      <c r="J2" s="811"/>
      <c r="K2" s="812"/>
      <c r="L2" s="813"/>
      <c r="M2" s="814"/>
      <c r="N2" s="812"/>
      <c r="O2" s="813"/>
      <c r="P2" s="814"/>
      <c r="Q2" s="545"/>
      <c r="R2" s="815" t="s">
        <v>428</v>
      </c>
      <c r="S2" s="816"/>
      <c r="T2" s="817"/>
      <c r="U2" s="817"/>
      <c r="V2" s="817"/>
      <c r="W2" s="817"/>
      <c r="X2" s="817"/>
      <c r="Y2" s="817"/>
      <c r="Z2" s="817"/>
      <c r="AD2" s="819"/>
      <c r="AE2" s="820" t="s">
        <v>428</v>
      </c>
      <c r="AF2" s="821"/>
      <c r="AG2" s="821"/>
      <c r="AH2" s="821"/>
      <c r="AI2" s="821"/>
      <c r="AJ2" s="821"/>
      <c r="AK2" s="821"/>
      <c r="AL2" s="821"/>
      <c r="AM2" s="821"/>
      <c r="AN2" s="821"/>
      <c r="AO2" s="821"/>
      <c r="AP2" s="822"/>
      <c r="AQ2" s="818"/>
    </row>
    <row r="3" spans="1:43" ht="13">
      <c r="A3" s="799"/>
      <c r="C3" s="807" t="s">
        <v>3706</v>
      </c>
      <c r="D3" s="823"/>
      <c r="E3" s="824"/>
      <c r="F3" s="825" t="s">
        <v>3706</v>
      </c>
      <c r="G3" s="693"/>
      <c r="L3" s="828"/>
      <c r="M3" s="829"/>
      <c r="O3" s="828"/>
      <c r="P3" s="829"/>
      <c r="R3" s="830"/>
      <c r="S3" s="831"/>
      <c r="T3" s="832"/>
      <c r="U3" s="832"/>
      <c r="V3" s="832"/>
      <c r="W3" s="832"/>
      <c r="X3" s="832"/>
      <c r="Y3" s="832"/>
      <c r="Z3" s="832"/>
      <c r="AD3" s="819"/>
      <c r="AE3" s="831"/>
      <c r="AF3" s="833"/>
      <c r="AG3" s="833"/>
      <c r="AH3" s="833"/>
      <c r="AI3" s="833"/>
      <c r="AJ3" s="833"/>
      <c r="AK3" s="833"/>
      <c r="AL3" s="833"/>
      <c r="AM3" s="833"/>
      <c r="AN3" s="833"/>
      <c r="AO3" s="833"/>
      <c r="AP3" s="834"/>
      <c r="AQ3" s="818"/>
    </row>
    <row r="4" spans="1:43" ht="13.5" thickBot="1">
      <c r="A4" s="799"/>
      <c r="B4" s="835" t="s">
        <v>3842</v>
      </c>
      <c r="C4" s="836"/>
      <c r="D4" s="837"/>
      <c r="E4" s="838"/>
      <c r="F4" s="694"/>
      <c r="G4" s="694"/>
      <c r="H4" s="695"/>
      <c r="J4" s="839"/>
      <c r="K4" s="840"/>
      <c r="L4" s="841"/>
      <c r="M4" s="842"/>
      <c r="N4" s="840"/>
      <c r="O4" s="841"/>
      <c r="P4" s="842"/>
      <c r="Q4" s="843"/>
      <c r="R4" s="844" t="s">
        <v>3706</v>
      </c>
      <c r="S4" s="831"/>
      <c r="T4" s="832"/>
      <c r="U4" s="832"/>
      <c r="V4" s="832"/>
      <c r="W4" s="832"/>
      <c r="X4" s="832"/>
      <c r="Y4" s="832"/>
      <c r="Z4" s="832"/>
      <c r="AD4" s="819"/>
      <c r="AE4" s="831" t="s">
        <v>3809</v>
      </c>
      <c r="AF4" s="833"/>
      <c r="AG4" s="833"/>
      <c r="AH4" s="833"/>
      <c r="AI4" s="833"/>
      <c r="AJ4" s="833"/>
      <c r="AK4" s="833"/>
      <c r="AL4" s="833"/>
      <c r="AM4" s="833"/>
      <c r="AN4" s="833"/>
      <c r="AO4" s="833"/>
      <c r="AP4" s="834"/>
      <c r="AQ4" s="818"/>
    </row>
    <row r="5" spans="1:43" ht="13.5" thickTop="1">
      <c r="A5" s="799"/>
      <c r="B5" s="845" t="s">
        <v>429</v>
      </c>
      <c r="C5" s="846" t="s">
        <v>3385</v>
      </c>
      <c r="D5" s="823"/>
      <c r="E5" s="847"/>
      <c r="F5" s="696" t="s">
        <v>3548</v>
      </c>
      <c r="G5" s="697" t="s">
        <v>1844</v>
      </c>
      <c r="H5" s="825" t="s">
        <v>306</v>
      </c>
      <c r="I5" s="848"/>
      <c r="J5" s="849"/>
      <c r="K5" s="850"/>
      <c r="L5" s="696" t="s">
        <v>3371</v>
      </c>
      <c r="M5" s="697" t="s">
        <v>306</v>
      </c>
      <c r="N5" s="850"/>
      <c r="O5" s="696" t="s">
        <v>3547</v>
      </c>
      <c r="P5" s="697" t="s">
        <v>306</v>
      </c>
      <c r="Q5" s="851"/>
      <c r="R5" s="852"/>
      <c r="S5" s="852"/>
      <c r="T5" s="853"/>
      <c r="U5" s="853"/>
      <c r="V5" s="853"/>
      <c r="W5" s="853"/>
      <c r="X5" s="853"/>
      <c r="Y5" s="853"/>
      <c r="Z5" s="853"/>
      <c r="AA5" s="853"/>
      <c r="AB5" s="853"/>
      <c r="AC5" s="853"/>
      <c r="AD5" s="853"/>
      <c r="AE5" s="852"/>
      <c r="AF5" s="853"/>
      <c r="AG5" s="853"/>
      <c r="AH5" s="853"/>
      <c r="AI5" s="853"/>
      <c r="AJ5" s="853"/>
      <c r="AK5" s="853"/>
      <c r="AL5" s="853"/>
      <c r="AM5" s="853"/>
      <c r="AN5" s="853"/>
      <c r="AO5" s="853"/>
      <c r="AP5" s="854"/>
      <c r="AQ5" s="818"/>
    </row>
    <row r="6" spans="1:43" s="863" customFormat="1" ht="13.5" thickBot="1">
      <c r="A6" s="799"/>
      <c r="B6" s="855" t="s">
        <v>434</v>
      </c>
      <c r="C6" s="856" t="s">
        <v>3363</v>
      </c>
      <c r="D6" s="837"/>
      <c r="E6" s="838"/>
      <c r="F6" s="698" t="s">
        <v>1845</v>
      </c>
      <c r="G6" s="698" t="s">
        <v>1846</v>
      </c>
      <c r="H6" s="698" t="s">
        <v>435</v>
      </c>
      <c r="I6" s="857" t="s">
        <v>436</v>
      </c>
      <c r="J6" s="857" t="s">
        <v>437</v>
      </c>
      <c r="K6" s="858"/>
      <c r="L6" s="698" t="s">
        <v>1847</v>
      </c>
      <c r="M6" s="698" t="s">
        <v>435</v>
      </c>
      <c r="N6" s="858"/>
      <c r="O6" s="857" t="s">
        <v>1848</v>
      </c>
      <c r="P6" s="698" t="s">
        <v>435</v>
      </c>
      <c r="Q6" s="859"/>
      <c r="R6" s="860" t="s">
        <v>3364</v>
      </c>
      <c r="S6" s="860" t="s">
        <v>3365</v>
      </c>
      <c r="T6" s="861" t="s">
        <v>3366</v>
      </c>
      <c r="U6" s="861" t="s">
        <v>3367</v>
      </c>
      <c r="V6" s="861" t="s">
        <v>3368</v>
      </c>
      <c r="W6" s="861" t="s">
        <v>3205</v>
      </c>
      <c r="X6" s="861" t="s">
        <v>3369</v>
      </c>
      <c r="Y6" s="861" t="s">
        <v>3370</v>
      </c>
      <c r="Z6" s="861" t="s">
        <v>3371</v>
      </c>
      <c r="AA6" s="861" t="s">
        <v>3372</v>
      </c>
      <c r="AB6" s="861" t="s">
        <v>3373</v>
      </c>
      <c r="AC6" s="861" t="s">
        <v>3374</v>
      </c>
      <c r="AD6" s="861" t="s">
        <v>3375</v>
      </c>
      <c r="AE6" s="860" t="s">
        <v>3541</v>
      </c>
      <c r="AF6" s="861" t="s">
        <v>3542</v>
      </c>
      <c r="AG6" s="861" t="s">
        <v>3543</v>
      </c>
      <c r="AH6" s="861" t="s">
        <v>3544</v>
      </c>
      <c r="AI6" s="861" t="s">
        <v>3545</v>
      </c>
      <c r="AJ6" s="861" t="s">
        <v>3546</v>
      </c>
      <c r="AK6" s="861" t="s">
        <v>3547</v>
      </c>
      <c r="AL6" s="861" t="s">
        <v>3548</v>
      </c>
      <c r="AM6" s="861" t="s">
        <v>3549</v>
      </c>
      <c r="AN6" s="861" t="s">
        <v>3550</v>
      </c>
      <c r="AO6" s="861" t="s">
        <v>3551</v>
      </c>
      <c r="AP6" s="862" t="s">
        <v>3552</v>
      </c>
      <c r="AQ6" s="832"/>
    </row>
    <row r="7" spans="1:43" ht="13.5" thickTop="1">
      <c r="A7" s="799"/>
      <c r="D7" s="823"/>
      <c r="E7" s="864"/>
      <c r="F7" s="699"/>
      <c r="G7" s="699"/>
      <c r="H7" s="455"/>
      <c r="J7" s="865"/>
      <c r="K7" s="866"/>
      <c r="L7" s="865"/>
      <c r="M7" s="867"/>
      <c r="N7" s="866"/>
      <c r="O7" s="865"/>
      <c r="P7" s="867"/>
      <c r="Q7" s="864"/>
      <c r="AQ7" s="818"/>
    </row>
    <row r="8" spans="1:43" ht="18">
      <c r="A8" s="799"/>
      <c r="C8" s="870" t="s">
        <v>1849</v>
      </c>
      <c r="D8" s="823"/>
      <c r="E8" s="864"/>
      <c r="F8" s="699"/>
      <c r="G8" s="699"/>
      <c r="H8" s="455"/>
      <c r="J8" s="865"/>
      <c r="K8" s="866"/>
      <c r="L8" s="865"/>
      <c r="M8" s="867"/>
      <c r="N8" s="866"/>
      <c r="O8" s="865"/>
      <c r="P8" s="867"/>
      <c r="Q8" s="864"/>
      <c r="AQ8" s="818"/>
    </row>
    <row r="9" spans="1:43" s="871" customFormat="1" ht="13">
      <c r="B9" s="872" t="s">
        <v>440</v>
      </c>
      <c r="C9" s="873" t="s">
        <v>1850</v>
      </c>
      <c r="D9" s="874"/>
      <c r="E9" s="875"/>
      <c r="F9" s="876"/>
      <c r="G9" s="876"/>
      <c r="H9" s="877"/>
      <c r="J9" s="878"/>
      <c r="K9" s="879"/>
      <c r="L9" s="880"/>
      <c r="M9" s="881"/>
      <c r="N9" s="882"/>
      <c r="O9" s="880"/>
      <c r="P9" s="881"/>
      <c r="Q9" s="875"/>
      <c r="R9" s="883"/>
      <c r="S9" s="883"/>
      <c r="T9" s="884"/>
      <c r="U9" s="884"/>
      <c r="V9" s="884"/>
      <c r="W9" s="884"/>
      <c r="X9" s="884"/>
      <c r="Y9" s="884"/>
      <c r="Z9" s="884"/>
      <c r="AA9" s="884"/>
      <c r="AB9" s="884"/>
      <c r="AC9" s="884"/>
      <c r="AD9" s="884"/>
      <c r="AE9" s="883"/>
      <c r="AF9" s="884"/>
      <c r="AG9" s="884"/>
      <c r="AH9" s="884"/>
      <c r="AI9" s="884"/>
      <c r="AJ9" s="884"/>
      <c r="AK9" s="884"/>
      <c r="AL9" s="884"/>
      <c r="AM9" s="884"/>
      <c r="AN9" s="884"/>
      <c r="AO9" s="884"/>
      <c r="AP9" s="885"/>
    </row>
    <row r="10" spans="1:43" ht="3" customHeight="1" outlineLevel="2">
      <c r="A10" s="799"/>
      <c r="C10" s="886"/>
      <c r="D10" s="496"/>
      <c r="E10" s="887"/>
      <c r="F10" s="686"/>
      <c r="G10" s="686"/>
      <c r="H10" s="700"/>
      <c r="J10" s="888"/>
      <c r="K10" s="889"/>
      <c r="L10" s="705"/>
      <c r="M10" s="701"/>
      <c r="N10" s="702"/>
      <c r="O10" s="705"/>
      <c r="P10" s="701"/>
      <c r="Q10" s="887"/>
      <c r="R10" s="703"/>
      <c r="S10" s="703"/>
      <c r="T10" s="686"/>
      <c r="U10" s="686"/>
      <c r="V10" s="686"/>
      <c r="W10" s="686"/>
      <c r="X10" s="686"/>
      <c r="Y10" s="686"/>
      <c r="Z10" s="686"/>
      <c r="AA10" s="686"/>
      <c r="AB10" s="686"/>
      <c r="AC10" s="686"/>
      <c r="AD10" s="686"/>
      <c r="AE10" s="703"/>
      <c r="AF10" s="686"/>
      <c r="AG10" s="686"/>
      <c r="AH10" s="686"/>
      <c r="AI10" s="686"/>
      <c r="AJ10" s="686"/>
      <c r="AK10" s="686"/>
      <c r="AL10" s="686"/>
      <c r="AM10" s="686"/>
      <c r="AN10" s="686"/>
      <c r="AO10" s="686"/>
      <c r="AP10" s="704"/>
    </row>
    <row r="11" spans="1:43" ht="12.5" outlineLevel="3">
      <c r="A11" s="799" t="s">
        <v>1851</v>
      </c>
      <c r="B11" s="800" t="s">
        <v>1852</v>
      </c>
      <c r="C11" s="801" t="s">
        <v>1853</v>
      </c>
      <c r="D11" s="802"/>
      <c r="E11" s="803"/>
      <c r="F11" s="686">
        <v>3387994648.4200001</v>
      </c>
      <c r="G11" s="686">
        <v>3316796874.04</v>
      </c>
      <c r="H11" s="686">
        <v>71197774.380000114</v>
      </c>
      <c r="I11" s="804">
        <v>2.1465822926104664E-2</v>
      </c>
      <c r="J11" s="804"/>
      <c r="K11" s="805"/>
      <c r="L11" s="705">
        <v>3292566916.6100001</v>
      </c>
      <c r="M11" s="707">
        <v>95427731.809999943</v>
      </c>
      <c r="N11" s="805"/>
      <c r="O11" s="705">
        <v>3382509689.5999999</v>
      </c>
      <c r="P11" s="707">
        <v>5484958.8200001717</v>
      </c>
      <c r="R11" s="703">
        <v>3214257340.6900001</v>
      </c>
      <c r="S11" s="703">
        <v>3218377903.4099998</v>
      </c>
      <c r="T11" s="686">
        <v>3221639602.21</v>
      </c>
      <c r="U11" s="686">
        <v>3228730458.5500002</v>
      </c>
      <c r="V11" s="686">
        <v>3243409384.9099998</v>
      </c>
      <c r="W11" s="686">
        <v>3253580276.4899998</v>
      </c>
      <c r="X11" s="686">
        <v>3283119449.4499998</v>
      </c>
      <c r="Y11" s="686">
        <v>3288472875.54</v>
      </c>
      <c r="Z11" s="686">
        <v>3292566916.6100001</v>
      </c>
      <c r="AA11" s="686">
        <v>3306369801.6799998</v>
      </c>
      <c r="AB11" s="686">
        <v>3309881781.98</v>
      </c>
      <c r="AC11" s="686">
        <v>3314949320.46</v>
      </c>
      <c r="AD11" s="686">
        <v>3316796874.04</v>
      </c>
      <c r="AE11" s="703">
        <v>3341452687.3600001</v>
      </c>
      <c r="AF11" s="686">
        <v>3345461094.3699999</v>
      </c>
      <c r="AG11" s="686">
        <v>3348073355.6799998</v>
      </c>
      <c r="AH11" s="686">
        <v>3364862644.96</v>
      </c>
      <c r="AI11" s="686">
        <v>3364986011.5500002</v>
      </c>
      <c r="AJ11" s="686">
        <v>3365485425.1199999</v>
      </c>
      <c r="AK11" s="686">
        <v>3382509689.5999999</v>
      </c>
      <c r="AL11" s="686">
        <v>3387994648.4200001</v>
      </c>
      <c r="AM11" s="686">
        <v>3387994648.4200001</v>
      </c>
      <c r="AN11" s="686">
        <v>3387994648.4200001</v>
      </c>
      <c r="AO11" s="686">
        <v>3387994648.4200001</v>
      </c>
      <c r="AP11" s="704">
        <v>3387994648.4200001</v>
      </c>
      <c r="AQ11" s="686"/>
    </row>
    <row r="12" spans="1:43" ht="12.5" outlineLevel="3">
      <c r="A12" s="799" t="s">
        <v>1854</v>
      </c>
      <c r="B12" s="800" t="s">
        <v>1855</v>
      </c>
      <c r="C12" s="801" t="s">
        <v>1856</v>
      </c>
      <c r="D12" s="802"/>
      <c r="E12" s="803"/>
      <c r="F12" s="686">
        <v>3108625.88</v>
      </c>
      <c r="G12" s="686">
        <v>2803254.9699999997</v>
      </c>
      <c r="H12" s="686">
        <v>305370.91000000015</v>
      </c>
      <c r="I12" s="804">
        <v>0.10893440420797691</v>
      </c>
      <c r="J12" s="804"/>
      <c r="K12" s="805"/>
      <c r="L12" s="705">
        <v>2559264.5099999998</v>
      </c>
      <c r="M12" s="707">
        <v>549361.37000000011</v>
      </c>
      <c r="N12" s="805"/>
      <c r="O12" s="705">
        <v>3091756.12</v>
      </c>
      <c r="P12" s="707">
        <v>16869.759999999776</v>
      </c>
      <c r="R12" s="703">
        <v>1755477.85</v>
      </c>
      <c r="S12" s="703">
        <v>1755477.85</v>
      </c>
      <c r="T12" s="686">
        <v>1798014.96</v>
      </c>
      <c r="U12" s="686">
        <v>2329579.58</v>
      </c>
      <c r="V12" s="686">
        <v>2382328.6</v>
      </c>
      <c r="W12" s="686">
        <v>2427756.88</v>
      </c>
      <c r="X12" s="686">
        <v>2479064.1800000002</v>
      </c>
      <c r="Y12" s="686">
        <v>2516763.62</v>
      </c>
      <c r="Z12" s="686">
        <v>2559264.5099999998</v>
      </c>
      <c r="AA12" s="686">
        <v>2611970.5300000003</v>
      </c>
      <c r="AB12" s="686">
        <v>2654041.6</v>
      </c>
      <c r="AC12" s="686">
        <v>2711772.3200000003</v>
      </c>
      <c r="AD12" s="686">
        <v>2803254.9699999997</v>
      </c>
      <c r="AE12" s="703">
        <v>2803254.9699999997</v>
      </c>
      <c r="AF12" s="686">
        <v>2896373.06</v>
      </c>
      <c r="AG12" s="686">
        <v>3111091.84</v>
      </c>
      <c r="AH12" s="686">
        <v>3157633.23</v>
      </c>
      <c r="AI12" s="686">
        <v>3189989.87</v>
      </c>
      <c r="AJ12" s="686">
        <v>3080667.93</v>
      </c>
      <c r="AK12" s="686">
        <v>3091756.12</v>
      </c>
      <c r="AL12" s="686">
        <v>3108625.88</v>
      </c>
      <c r="AM12" s="686">
        <v>3108625.88</v>
      </c>
      <c r="AN12" s="686">
        <v>3108625.88</v>
      </c>
      <c r="AO12" s="686">
        <v>3108625.88</v>
      </c>
      <c r="AP12" s="704">
        <v>3108625.88</v>
      </c>
      <c r="AQ12" s="686"/>
    </row>
    <row r="13" spans="1:43" ht="12.5" outlineLevel="3">
      <c r="A13" s="799" t="s">
        <v>1857</v>
      </c>
      <c r="B13" s="800" t="s">
        <v>1858</v>
      </c>
      <c r="C13" s="801" t="s">
        <v>1859</v>
      </c>
      <c r="D13" s="802"/>
      <c r="E13" s="803"/>
      <c r="F13" s="686">
        <v>1636512.17</v>
      </c>
      <c r="G13" s="686">
        <v>1325030.02</v>
      </c>
      <c r="H13" s="686">
        <v>311482.14999999991</v>
      </c>
      <c r="I13" s="804">
        <v>0.23507554191111829</v>
      </c>
      <c r="J13" s="804"/>
      <c r="K13" s="805"/>
      <c r="L13" s="705">
        <v>1224197.69</v>
      </c>
      <c r="M13" s="707">
        <v>412314.48</v>
      </c>
      <c r="N13" s="805"/>
      <c r="O13" s="705">
        <v>1580373.42</v>
      </c>
      <c r="P13" s="707">
        <v>56138.75</v>
      </c>
      <c r="R13" s="703">
        <v>968275.22</v>
      </c>
      <c r="S13" s="703">
        <v>1076716.69</v>
      </c>
      <c r="T13" s="686">
        <v>1080421.74</v>
      </c>
      <c r="U13" s="686">
        <v>1203440.96</v>
      </c>
      <c r="V13" s="686">
        <v>1203886.5900000001</v>
      </c>
      <c r="W13" s="686">
        <v>1203663.79</v>
      </c>
      <c r="X13" s="686">
        <v>1223571.73</v>
      </c>
      <c r="Y13" s="686">
        <v>1224197.67</v>
      </c>
      <c r="Z13" s="686">
        <v>1224197.69</v>
      </c>
      <c r="AA13" s="686">
        <v>1245781.05</v>
      </c>
      <c r="AB13" s="686">
        <v>1245781.06</v>
      </c>
      <c r="AC13" s="686">
        <v>1325030.02</v>
      </c>
      <c r="AD13" s="686">
        <v>1325030.02</v>
      </c>
      <c r="AE13" s="703">
        <v>1329493.06</v>
      </c>
      <c r="AF13" s="686">
        <v>1409792.8</v>
      </c>
      <c r="AG13" s="686">
        <v>1409792.8</v>
      </c>
      <c r="AH13" s="686">
        <v>1409792.8</v>
      </c>
      <c r="AI13" s="686">
        <v>1449570.6</v>
      </c>
      <c r="AJ13" s="686">
        <v>1449569.42</v>
      </c>
      <c r="AK13" s="686">
        <v>1580373.42</v>
      </c>
      <c r="AL13" s="686">
        <v>1636512.17</v>
      </c>
      <c r="AM13" s="686">
        <v>1060714.5900000001</v>
      </c>
      <c r="AN13" s="686">
        <v>1060714.5900000001</v>
      </c>
      <c r="AO13" s="686">
        <v>1060714.5900000001</v>
      </c>
      <c r="AP13" s="704">
        <v>1060714.5900000001</v>
      </c>
      <c r="AQ13" s="686"/>
    </row>
    <row r="14" spans="1:43" ht="12.5" outlineLevel="3">
      <c r="A14" s="799" t="s">
        <v>1860</v>
      </c>
      <c r="B14" s="800" t="s">
        <v>1861</v>
      </c>
      <c r="C14" s="801" t="s">
        <v>1862</v>
      </c>
      <c r="D14" s="802"/>
      <c r="E14" s="803"/>
      <c r="F14" s="686">
        <v>-500699.32</v>
      </c>
      <c r="G14" s="686">
        <v>-414736.2</v>
      </c>
      <c r="H14" s="686">
        <v>-85963.12</v>
      </c>
      <c r="I14" s="804">
        <v>-0.207271803136548</v>
      </c>
      <c r="J14" s="804"/>
      <c r="K14" s="805"/>
      <c r="L14" s="705">
        <v>-372336.72000000003</v>
      </c>
      <c r="M14" s="707">
        <v>-128362.59999999998</v>
      </c>
      <c r="N14" s="805"/>
      <c r="O14" s="705">
        <v>-512648.07</v>
      </c>
      <c r="P14" s="707">
        <v>11948.75</v>
      </c>
      <c r="R14" s="703">
        <v>-291805.66000000003</v>
      </c>
      <c r="S14" s="703">
        <v>-300432.44</v>
      </c>
      <c r="T14" s="686">
        <v>-308189.61</v>
      </c>
      <c r="U14" s="686">
        <v>-322691.69</v>
      </c>
      <c r="V14" s="686">
        <v>-332244.26</v>
      </c>
      <c r="W14" s="686">
        <v>-341391.61</v>
      </c>
      <c r="X14" s="686">
        <v>-351556.52</v>
      </c>
      <c r="Y14" s="686">
        <v>-361923.44</v>
      </c>
      <c r="Z14" s="686">
        <v>-372336.72000000003</v>
      </c>
      <c r="AA14" s="686">
        <v>-382796.49</v>
      </c>
      <c r="AB14" s="686">
        <v>-393303.02</v>
      </c>
      <c r="AC14" s="686">
        <v>-403995.66000000003</v>
      </c>
      <c r="AD14" s="686">
        <v>-414736.2</v>
      </c>
      <c r="AE14" s="703">
        <v>-425524.88</v>
      </c>
      <c r="AF14" s="686">
        <v>-436361.95</v>
      </c>
      <c r="AG14" s="686">
        <v>-447247.67</v>
      </c>
      <c r="AH14" s="686">
        <v>-458182.21</v>
      </c>
      <c r="AI14" s="686">
        <v>-463950.17</v>
      </c>
      <c r="AJ14" s="686">
        <v>-475842.27</v>
      </c>
      <c r="AK14" s="686">
        <v>-512648.07</v>
      </c>
      <c r="AL14" s="686">
        <v>-500699.32</v>
      </c>
      <c r="AM14" s="686">
        <v>-111731.58</v>
      </c>
      <c r="AN14" s="686">
        <v>-111731.58</v>
      </c>
      <c r="AO14" s="686">
        <v>-111731.58</v>
      </c>
      <c r="AP14" s="704">
        <v>-111731.58</v>
      </c>
      <c r="AQ14" s="686"/>
    </row>
    <row r="15" spans="1:43" ht="12.5" outlineLevel="3">
      <c r="A15" s="799" t="s">
        <v>1863</v>
      </c>
      <c r="B15" s="800" t="s">
        <v>1864</v>
      </c>
      <c r="C15" s="801" t="s">
        <v>1865</v>
      </c>
      <c r="D15" s="802"/>
      <c r="E15" s="803"/>
      <c r="F15" s="686">
        <v>0</v>
      </c>
      <c r="G15" s="686">
        <v>4463.1500000000005</v>
      </c>
      <c r="H15" s="686">
        <v>-4463.1500000000005</v>
      </c>
      <c r="I15" s="804" t="s">
        <v>3376</v>
      </c>
      <c r="J15" s="804"/>
      <c r="K15" s="805"/>
      <c r="L15" s="705">
        <v>21710.670000000002</v>
      </c>
      <c r="M15" s="707">
        <v>-21710.670000000002</v>
      </c>
      <c r="N15" s="805"/>
      <c r="O15" s="705">
        <v>0</v>
      </c>
      <c r="P15" s="707">
        <v>0</v>
      </c>
      <c r="R15" s="703">
        <v>112170.63</v>
      </c>
      <c r="S15" s="703">
        <v>3705.63</v>
      </c>
      <c r="T15" s="686">
        <v>0</v>
      </c>
      <c r="U15" s="686">
        <v>222.34</v>
      </c>
      <c r="V15" s="686">
        <v>8920.14</v>
      </c>
      <c r="W15" s="686">
        <v>19884.88</v>
      </c>
      <c r="X15" s="686">
        <v>625.77</v>
      </c>
      <c r="Y15" s="686">
        <v>0</v>
      </c>
      <c r="Z15" s="686">
        <v>21710.670000000002</v>
      </c>
      <c r="AA15" s="686">
        <v>0</v>
      </c>
      <c r="AB15" s="686">
        <v>1302.6400000000001</v>
      </c>
      <c r="AC15" s="686">
        <v>0</v>
      </c>
      <c r="AD15" s="686">
        <v>4463.1500000000005</v>
      </c>
      <c r="AE15" s="703">
        <v>80300</v>
      </c>
      <c r="AF15" s="686">
        <v>0</v>
      </c>
      <c r="AG15" s="686">
        <v>0</v>
      </c>
      <c r="AH15" s="686">
        <v>0</v>
      </c>
      <c r="AI15" s="686">
        <v>0</v>
      </c>
      <c r="AJ15" s="686">
        <v>0</v>
      </c>
      <c r="AK15" s="686">
        <v>0</v>
      </c>
      <c r="AL15" s="686">
        <v>0</v>
      </c>
      <c r="AM15" s="686">
        <v>0</v>
      </c>
      <c r="AN15" s="686">
        <v>0</v>
      </c>
      <c r="AO15" s="686">
        <v>0</v>
      </c>
      <c r="AP15" s="704">
        <v>0</v>
      </c>
      <c r="AQ15" s="686"/>
    </row>
    <row r="16" spans="1:43" ht="12.5" outlineLevel="3">
      <c r="A16" s="799" t="s">
        <v>1866</v>
      </c>
      <c r="B16" s="800" t="s">
        <v>1867</v>
      </c>
      <c r="C16" s="801" t="s">
        <v>1868</v>
      </c>
      <c r="D16" s="802"/>
      <c r="E16" s="803"/>
      <c r="F16" s="686">
        <v>4348967.62</v>
      </c>
      <c r="G16" s="686">
        <v>2172556.33</v>
      </c>
      <c r="H16" s="686">
        <v>2176411.29</v>
      </c>
      <c r="I16" s="804">
        <v>1.0017743889752215</v>
      </c>
      <c r="J16" s="804"/>
      <c r="K16" s="805"/>
      <c r="L16" s="705">
        <v>1969463.6099999999</v>
      </c>
      <c r="M16" s="707">
        <v>2379504.0100000002</v>
      </c>
      <c r="N16" s="805"/>
      <c r="O16" s="705">
        <v>4300675.3600000003</v>
      </c>
      <c r="P16" s="707">
        <v>48292.259999999776</v>
      </c>
      <c r="R16" s="703">
        <v>1027621.33</v>
      </c>
      <c r="S16" s="703">
        <v>1150409.8799999999</v>
      </c>
      <c r="T16" s="686">
        <v>1194537.52</v>
      </c>
      <c r="U16" s="686">
        <v>1334553.01</v>
      </c>
      <c r="V16" s="686">
        <v>1367288.13</v>
      </c>
      <c r="W16" s="686">
        <v>1367288.13</v>
      </c>
      <c r="X16" s="686">
        <v>1943500.1</v>
      </c>
      <c r="Y16" s="686">
        <v>1965133.1800000002</v>
      </c>
      <c r="Z16" s="686">
        <v>1969463.6099999999</v>
      </c>
      <c r="AA16" s="686">
        <v>1980930.3399999999</v>
      </c>
      <c r="AB16" s="686">
        <v>2108012.0499999998</v>
      </c>
      <c r="AC16" s="686">
        <v>2108012.0499999998</v>
      </c>
      <c r="AD16" s="686">
        <v>2172556.33</v>
      </c>
      <c r="AE16" s="703">
        <v>2179167</v>
      </c>
      <c r="AF16" s="686">
        <v>3042243.16</v>
      </c>
      <c r="AG16" s="686">
        <v>3070073.85</v>
      </c>
      <c r="AH16" s="686">
        <v>3438010.54</v>
      </c>
      <c r="AI16" s="686">
        <v>3680847.2</v>
      </c>
      <c r="AJ16" s="686">
        <v>3910686</v>
      </c>
      <c r="AK16" s="686">
        <v>4300675.3600000003</v>
      </c>
      <c r="AL16" s="686">
        <v>4348967.62</v>
      </c>
      <c r="AM16" s="686">
        <v>3914676.01</v>
      </c>
      <c r="AN16" s="686">
        <v>3914676.01</v>
      </c>
      <c r="AO16" s="686">
        <v>3914676.01</v>
      </c>
      <c r="AP16" s="704">
        <v>3914676.01</v>
      </c>
      <c r="AQ16" s="686"/>
    </row>
    <row r="17" spans="1:43" ht="12.5" outlineLevel="3">
      <c r="A17" s="799" t="s">
        <v>1869</v>
      </c>
      <c r="B17" s="800" t="s">
        <v>1870</v>
      </c>
      <c r="C17" s="801" t="s">
        <v>1871</v>
      </c>
      <c r="D17" s="802"/>
      <c r="E17" s="803"/>
      <c r="F17" s="686">
        <v>226924.26</v>
      </c>
      <c r="G17" s="686">
        <v>163802.08000000002</v>
      </c>
      <c r="H17" s="686">
        <v>63122.179999999993</v>
      </c>
      <c r="I17" s="804">
        <v>0.38535640084668027</v>
      </c>
      <c r="J17" s="804"/>
      <c r="K17" s="805"/>
      <c r="L17" s="705">
        <v>223753.11000000002</v>
      </c>
      <c r="M17" s="707">
        <v>3171.1499999999942</v>
      </c>
      <c r="N17" s="805"/>
      <c r="O17" s="705">
        <v>218919.6</v>
      </c>
      <c r="P17" s="707">
        <v>8004.6600000000035</v>
      </c>
      <c r="R17" s="703">
        <v>276710.28000000003</v>
      </c>
      <c r="S17" s="703">
        <v>234752.98</v>
      </c>
      <c r="T17" s="686">
        <v>330086.53000000003</v>
      </c>
      <c r="U17" s="686">
        <v>224624.06</v>
      </c>
      <c r="V17" s="686">
        <v>216543.34</v>
      </c>
      <c r="W17" s="686">
        <v>227857.2</v>
      </c>
      <c r="X17" s="686">
        <v>211065.11000000002</v>
      </c>
      <c r="Y17" s="686">
        <v>212319.78</v>
      </c>
      <c r="Z17" s="686">
        <v>223753.11000000002</v>
      </c>
      <c r="AA17" s="686">
        <v>272895.78000000003</v>
      </c>
      <c r="AB17" s="686">
        <v>169525.65</v>
      </c>
      <c r="AC17" s="686">
        <v>209008.1</v>
      </c>
      <c r="AD17" s="686">
        <v>163802.08000000002</v>
      </c>
      <c r="AE17" s="703">
        <v>1026866.74</v>
      </c>
      <c r="AF17" s="686">
        <v>187878.74</v>
      </c>
      <c r="AG17" s="686">
        <v>521036.04000000004</v>
      </c>
      <c r="AH17" s="686">
        <v>338502.52</v>
      </c>
      <c r="AI17" s="686">
        <v>492985.35000000003</v>
      </c>
      <c r="AJ17" s="686">
        <v>322597.92</v>
      </c>
      <c r="AK17" s="686">
        <v>218919.6</v>
      </c>
      <c r="AL17" s="686">
        <v>226924.26</v>
      </c>
      <c r="AM17" s="686">
        <v>0</v>
      </c>
      <c r="AN17" s="686">
        <v>0</v>
      </c>
      <c r="AO17" s="686">
        <v>0</v>
      </c>
      <c r="AP17" s="704">
        <v>0</v>
      </c>
      <c r="AQ17" s="686"/>
    </row>
    <row r="18" spans="1:43" ht="12.5" outlineLevel="3">
      <c r="A18" s="799" t="s">
        <v>1872</v>
      </c>
      <c r="B18" s="800" t="s">
        <v>1873</v>
      </c>
      <c r="C18" s="801" t="s">
        <v>1874</v>
      </c>
      <c r="D18" s="802"/>
      <c r="E18" s="803"/>
      <c r="F18" s="686">
        <v>-728528.8</v>
      </c>
      <c r="G18" s="686">
        <v>-368462.47000000003</v>
      </c>
      <c r="H18" s="686">
        <v>-360066.33</v>
      </c>
      <c r="I18" s="804">
        <v>-0.97721303882048016</v>
      </c>
      <c r="J18" s="804"/>
      <c r="K18" s="805"/>
      <c r="L18" s="705">
        <v>-287129.38</v>
      </c>
      <c r="M18" s="707">
        <v>-441399.42000000004</v>
      </c>
      <c r="N18" s="805"/>
      <c r="O18" s="705">
        <v>-677478.03</v>
      </c>
      <c r="P18" s="707">
        <v>-51050.770000000019</v>
      </c>
      <c r="R18" s="703">
        <v>-188895.17</v>
      </c>
      <c r="S18" s="703">
        <v>-205001.67</v>
      </c>
      <c r="T18" s="686">
        <v>-211188.59</v>
      </c>
      <c r="U18" s="686">
        <v>-216965.99</v>
      </c>
      <c r="V18" s="686">
        <v>-222761.19</v>
      </c>
      <c r="W18" s="686">
        <v>-228574.30000000002</v>
      </c>
      <c r="X18" s="686">
        <v>-255424.96</v>
      </c>
      <c r="Y18" s="686">
        <v>-270514.53000000003</v>
      </c>
      <c r="Z18" s="686">
        <v>-287129.38</v>
      </c>
      <c r="AA18" s="686">
        <v>-306772.02</v>
      </c>
      <c r="AB18" s="686">
        <v>-326499.32</v>
      </c>
      <c r="AC18" s="686">
        <v>-346311.73</v>
      </c>
      <c r="AD18" s="686">
        <v>-368462.47000000003</v>
      </c>
      <c r="AE18" s="703">
        <v>-390806.7</v>
      </c>
      <c r="AF18" s="686">
        <v>-413248.28</v>
      </c>
      <c r="AG18" s="686">
        <v>-443226.77</v>
      </c>
      <c r="AH18" s="686">
        <v>-473342.01</v>
      </c>
      <c r="AI18" s="686">
        <v>-516593.22000000003</v>
      </c>
      <c r="AJ18" s="686">
        <v>-575132.30000000005</v>
      </c>
      <c r="AK18" s="686">
        <v>-677478.03</v>
      </c>
      <c r="AL18" s="686">
        <v>-728528.8</v>
      </c>
      <c r="AM18" s="686">
        <v>-495312.69</v>
      </c>
      <c r="AN18" s="686">
        <v>-495312.69</v>
      </c>
      <c r="AO18" s="686">
        <v>-495312.69</v>
      </c>
      <c r="AP18" s="704">
        <v>-495312.69</v>
      </c>
      <c r="AQ18" s="686"/>
    </row>
    <row r="19" spans="1:43" ht="12.75" customHeight="1" outlineLevel="2">
      <c r="A19" s="799" t="s">
        <v>1875</v>
      </c>
      <c r="B19" s="437" t="s">
        <v>7</v>
      </c>
      <c r="C19" s="890" t="s">
        <v>1876</v>
      </c>
      <c r="D19" s="496"/>
      <c r="E19" s="887"/>
      <c r="F19" s="705">
        <v>3396086450.23</v>
      </c>
      <c r="G19" s="705">
        <v>3322482781.9200001</v>
      </c>
      <c r="H19" s="705">
        <v>73603668.309999943</v>
      </c>
      <c r="I19" s="680">
        <v>2.2153212865550435E-2</v>
      </c>
      <c r="J19" s="706"/>
      <c r="K19" s="702"/>
      <c r="L19" s="705">
        <v>3297905840.1000009</v>
      </c>
      <c r="M19" s="707">
        <v>98180610.129999161</v>
      </c>
      <c r="N19" s="702"/>
      <c r="O19" s="705">
        <v>3390511287.9999995</v>
      </c>
      <c r="P19" s="707">
        <v>5575162.2300004959</v>
      </c>
      <c r="Q19" s="705"/>
      <c r="R19" s="703">
        <v>3217916895.1700001</v>
      </c>
      <c r="S19" s="703">
        <v>3222093532.3299999</v>
      </c>
      <c r="T19" s="705">
        <v>3225523284.7599998</v>
      </c>
      <c r="U19" s="705">
        <v>3233283220.8200006</v>
      </c>
      <c r="V19" s="705">
        <v>3248033346.2599998</v>
      </c>
      <c r="W19" s="705">
        <v>3258256761.4599996</v>
      </c>
      <c r="X19" s="705">
        <v>3288370294.8599997</v>
      </c>
      <c r="Y19" s="705">
        <v>3293758851.8199997</v>
      </c>
      <c r="Z19" s="705">
        <v>3297905840.1000009</v>
      </c>
      <c r="AA19" s="705">
        <v>3311791810.8700008</v>
      </c>
      <c r="AB19" s="705">
        <v>3315340642.6399999</v>
      </c>
      <c r="AC19" s="705">
        <v>3320552835.5600004</v>
      </c>
      <c r="AD19" s="705">
        <v>3322482781.9200001</v>
      </c>
      <c r="AE19" s="703">
        <v>3348055437.5499997</v>
      </c>
      <c r="AF19" s="705">
        <v>3352147771.8999996</v>
      </c>
      <c r="AG19" s="705">
        <v>3355294875.77</v>
      </c>
      <c r="AH19" s="705">
        <v>3372275059.8299999</v>
      </c>
      <c r="AI19" s="705">
        <v>3372818861.1799998</v>
      </c>
      <c r="AJ19" s="705">
        <v>3373197971.8199997</v>
      </c>
      <c r="AK19" s="705">
        <v>3390511287.9999995</v>
      </c>
      <c r="AL19" s="705">
        <v>3396086450.23</v>
      </c>
      <c r="AM19" s="705">
        <v>3395471620.6300006</v>
      </c>
      <c r="AN19" s="705">
        <v>3395471620.6300006</v>
      </c>
      <c r="AO19" s="705">
        <v>3395471620.6300006</v>
      </c>
      <c r="AP19" s="704">
        <v>3395471620.6300006</v>
      </c>
    </row>
    <row r="20" spans="1:43" ht="1" customHeight="1" outlineLevel="2">
      <c r="A20" s="799"/>
      <c r="B20" s="437" t="s">
        <v>7</v>
      </c>
      <c r="C20" s="890"/>
      <c r="D20" s="496"/>
      <c r="E20" s="887"/>
      <c r="F20" s="705"/>
      <c r="G20" s="705"/>
      <c r="H20" s="705">
        <v>0</v>
      </c>
      <c r="I20" s="680">
        <v>0</v>
      </c>
      <c r="J20" s="706"/>
      <c r="K20" s="702"/>
      <c r="L20" s="705"/>
      <c r="M20" s="707">
        <v>0</v>
      </c>
      <c r="N20" s="702"/>
      <c r="O20" s="705"/>
      <c r="P20" s="707">
        <v>0</v>
      </c>
      <c r="Q20" s="705"/>
      <c r="R20" s="703"/>
      <c r="S20" s="703"/>
      <c r="T20" s="705"/>
      <c r="U20" s="705"/>
      <c r="V20" s="705"/>
      <c r="W20" s="705"/>
      <c r="X20" s="705"/>
      <c r="Y20" s="705"/>
      <c r="Z20" s="705"/>
      <c r="AA20" s="705"/>
      <c r="AB20" s="705"/>
      <c r="AC20" s="705"/>
      <c r="AD20" s="705"/>
      <c r="AE20" s="703"/>
      <c r="AF20" s="705"/>
      <c r="AG20" s="705"/>
      <c r="AH20" s="705"/>
      <c r="AI20" s="705"/>
      <c r="AJ20" s="705"/>
      <c r="AK20" s="705"/>
      <c r="AL20" s="705"/>
      <c r="AM20" s="705"/>
      <c r="AN20" s="705"/>
      <c r="AO20" s="705"/>
      <c r="AP20" s="704"/>
    </row>
    <row r="21" spans="1:43" ht="12.75" customHeight="1" outlineLevel="2">
      <c r="A21" s="799" t="s">
        <v>1877</v>
      </c>
      <c r="B21" s="437" t="s">
        <v>7</v>
      </c>
      <c r="C21" s="890" t="s">
        <v>1878</v>
      </c>
      <c r="D21" s="496"/>
      <c r="E21" s="887"/>
      <c r="F21" s="705">
        <v>0</v>
      </c>
      <c r="G21" s="705">
        <v>0</v>
      </c>
      <c r="H21" s="705">
        <v>0</v>
      </c>
      <c r="I21" s="680">
        <v>0</v>
      </c>
      <c r="J21" s="706"/>
      <c r="K21" s="702"/>
      <c r="L21" s="705">
        <v>0</v>
      </c>
      <c r="M21" s="707">
        <v>0</v>
      </c>
      <c r="N21" s="702"/>
      <c r="O21" s="705">
        <v>0</v>
      </c>
      <c r="P21" s="707">
        <v>0</v>
      </c>
      <c r="Q21" s="705"/>
      <c r="R21" s="703">
        <v>0</v>
      </c>
      <c r="S21" s="703">
        <v>0</v>
      </c>
      <c r="T21" s="705">
        <v>0</v>
      </c>
      <c r="U21" s="705">
        <v>0</v>
      </c>
      <c r="V21" s="705">
        <v>0</v>
      </c>
      <c r="W21" s="705">
        <v>0</v>
      </c>
      <c r="X21" s="705">
        <v>0</v>
      </c>
      <c r="Y21" s="705">
        <v>0</v>
      </c>
      <c r="Z21" s="705">
        <v>0</v>
      </c>
      <c r="AA21" s="705">
        <v>0</v>
      </c>
      <c r="AB21" s="705">
        <v>0</v>
      </c>
      <c r="AC21" s="705">
        <v>0</v>
      </c>
      <c r="AD21" s="705">
        <v>0</v>
      </c>
      <c r="AE21" s="703">
        <v>0</v>
      </c>
      <c r="AF21" s="705">
        <v>0</v>
      </c>
      <c r="AG21" s="705">
        <v>0</v>
      </c>
      <c r="AH21" s="705">
        <v>0</v>
      </c>
      <c r="AI21" s="705">
        <v>0</v>
      </c>
      <c r="AJ21" s="705">
        <v>0</v>
      </c>
      <c r="AK21" s="705">
        <v>0</v>
      </c>
      <c r="AL21" s="705">
        <v>0</v>
      </c>
      <c r="AM21" s="705">
        <v>0</v>
      </c>
      <c r="AN21" s="705">
        <v>0</v>
      </c>
      <c r="AO21" s="705">
        <v>0</v>
      </c>
      <c r="AP21" s="704">
        <v>0</v>
      </c>
    </row>
    <row r="22" spans="1:43" ht="1" customHeight="1" outlineLevel="2">
      <c r="A22" s="799"/>
      <c r="B22" s="437" t="s">
        <v>7</v>
      </c>
      <c r="C22" s="890"/>
      <c r="D22" s="496"/>
      <c r="E22" s="887"/>
      <c r="F22" s="705"/>
      <c r="G22" s="705"/>
      <c r="H22" s="705">
        <v>0</v>
      </c>
      <c r="I22" s="680">
        <v>0</v>
      </c>
      <c r="J22" s="706"/>
      <c r="K22" s="702"/>
      <c r="L22" s="705"/>
      <c r="M22" s="707">
        <v>0</v>
      </c>
      <c r="N22" s="702"/>
      <c r="O22" s="705"/>
      <c r="P22" s="707">
        <v>0</v>
      </c>
      <c r="Q22" s="705"/>
      <c r="R22" s="703"/>
      <c r="S22" s="703"/>
      <c r="T22" s="705"/>
      <c r="U22" s="705"/>
      <c r="V22" s="705"/>
      <c r="W22" s="705"/>
      <c r="X22" s="705"/>
      <c r="Y22" s="705"/>
      <c r="Z22" s="705"/>
      <c r="AA22" s="705"/>
      <c r="AB22" s="705"/>
      <c r="AC22" s="705"/>
      <c r="AD22" s="705"/>
      <c r="AE22" s="703"/>
      <c r="AF22" s="705"/>
      <c r="AG22" s="705"/>
      <c r="AH22" s="705"/>
      <c r="AI22" s="705"/>
      <c r="AJ22" s="705"/>
      <c r="AK22" s="705"/>
      <c r="AL22" s="705"/>
      <c r="AM22" s="705"/>
      <c r="AN22" s="705"/>
      <c r="AO22" s="705"/>
      <c r="AP22" s="704"/>
    </row>
    <row r="23" spans="1:43" ht="12.75" customHeight="1" outlineLevel="2">
      <c r="A23" s="799" t="s">
        <v>1879</v>
      </c>
      <c r="B23" s="437" t="s">
        <v>7</v>
      </c>
      <c r="C23" s="890" t="s">
        <v>1880</v>
      </c>
      <c r="D23" s="496"/>
      <c r="E23" s="887"/>
      <c r="F23" s="705">
        <v>0</v>
      </c>
      <c r="G23" s="705">
        <v>0</v>
      </c>
      <c r="H23" s="705">
        <v>0</v>
      </c>
      <c r="I23" s="680">
        <v>0</v>
      </c>
      <c r="J23" s="706"/>
      <c r="K23" s="702"/>
      <c r="L23" s="705">
        <v>0</v>
      </c>
      <c r="M23" s="707">
        <v>0</v>
      </c>
      <c r="N23" s="702"/>
      <c r="O23" s="705">
        <v>0</v>
      </c>
      <c r="P23" s="707">
        <v>0</v>
      </c>
      <c r="Q23" s="705"/>
      <c r="R23" s="703">
        <v>0</v>
      </c>
      <c r="S23" s="703">
        <v>0</v>
      </c>
      <c r="T23" s="705">
        <v>0</v>
      </c>
      <c r="U23" s="705">
        <v>0</v>
      </c>
      <c r="V23" s="705">
        <v>0</v>
      </c>
      <c r="W23" s="705">
        <v>0</v>
      </c>
      <c r="X23" s="705">
        <v>0</v>
      </c>
      <c r="Y23" s="705">
        <v>0</v>
      </c>
      <c r="Z23" s="705">
        <v>0</v>
      </c>
      <c r="AA23" s="705">
        <v>0</v>
      </c>
      <c r="AB23" s="705">
        <v>0</v>
      </c>
      <c r="AC23" s="705">
        <v>0</v>
      </c>
      <c r="AD23" s="705">
        <v>0</v>
      </c>
      <c r="AE23" s="703">
        <v>0</v>
      </c>
      <c r="AF23" s="705">
        <v>0</v>
      </c>
      <c r="AG23" s="705">
        <v>0</v>
      </c>
      <c r="AH23" s="705">
        <v>0</v>
      </c>
      <c r="AI23" s="705">
        <v>0</v>
      </c>
      <c r="AJ23" s="705">
        <v>0</v>
      </c>
      <c r="AK23" s="705">
        <v>0</v>
      </c>
      <c r="AL23" s="705">
        <v>0</v>
      </c>
      <c r="AM23" s="705">
        <v>0</v>
      </c>
      <c r="AN23" s="705">
        <v>0</v>
      </c>
      <c r="AO23" s="705">
        <v>0</v>
      </c>
      <c r="AP23" s="704">
        <v>0</v>
      </c>
    </row>
    <row r="24" spans="1:43" ht="1" customHeight="1" outlineLevel="2">
      <c r="A24" s="799"/>
      <c r="B24" s="437" t="s">
        <v>7</v>
      </c>
      <c r="C24" s="890"/>
      <c r="D24" s="496"/>
      <c r="E24" s="887"/>
      <c r="F24" s="705"/>
      <c r="G24" s="705"/>
      <c r="H24" s="705">
        <v>0</v>
      </c>
      <c r="I24" s="680">
        <v>0</v>
      </c>
      <c r="J24" s="706"/>
      <c r="K24" s="702"/>
      <c r="L24" s="705"/>
      <c r="M24" s="707">
        <v>0</v>
      </c>
      <c r="N24" s="702"/>
      <c r="O24" s="705"/>
      <c r="P24" s="707">
        <v>0</v>
      </c>
      <c r="Q24" s="705"/>
      <c r="R24" s="703"/>
      <c r="S24" s="703"/>
      <c r="T24" s="705"/>
      <c r="U24" s="705"/>
      <c r="V24" s="705"/>
      <c r="W24" s="705"/>
      <c r="X24" s="705"/>
      <c r="Y24" s="705"/>
      <c r="Z24" s="705"/>
      <c r="AA24" s="705"/>
      <c r="AB24" s="705"/>
      <c r="AC24" s="705"/>
      <c r="AD24" s="705"/>
      <c r="AE24" s="703"/>
      <c r="AF24" s="705"/>
      <c r="AG24" s="705"/>
      <c r="AH24" s="705"/>
      <c r="AI24" s="705"/>
      <c r="AJ24" s="705"/>
      <c r="AK24" s="705"/>
      <c r="AL24" s="705"/>
      <c r="AM24" s="705"/>
      <c r="AN24" s="705"/>
      <c r="AO24" s="705"/>
      <c r="AP24" s="704"/>
    </row>
    <row r="25" spans="1:43" ht="12.75" customHeight="1" outlineLevel="2">
      <c r="A25" s="799" t="s">
        <v>1881</v>
      </c>
      <c r="B25" s="437" t="s">
        <v>7</v>
      </c>
      <c r="C25" s="890" t="s">
        <v>1882</v>
      </c>
      <c r="D25" s="496"/>
      <c r="E25" s="887"/>
      <c r="F25" s="705">
        <v>0</v>
      </c>
      <c r="G25" s="705">
        <v>0</v>
      </c>
      <c r="H25" s="705">
        <v>0</v>
      </c>
      <c r="I25" s="680">
        <v>0</v>
      </c>
      <c r="J25" s="706"/>
      <c r="K25" s="702"/>
      <c r="L25" s="705">
        <v>0</v>
      </c>
      <c r="M25" s="707">
        <v>0</v>
      </c>
      <c r="N25" s="702"/>
      <c r="O25" s="705">
        <v>0</v>
      </c>
      <c r="P25" s="707">
        <v>0</v>
      </c>
      <c r="Q25" s="705"/>
      <c r="R25" s="703">
        <v>0</v>
      </c>
      <c r="S25" s="703">
        <v>0</v>
      </c>
      <c r="T25" s="705">
        <v>0</v>
      </c>
      <c r="U25" s="705">
        <v>0</v>
      </c>
      <c r="V25" s="705">
        <v>0</v>
      </c>
      <c r="W25" s="705">
        <v>0</v>
      </c>
      <c r="X25" s="705">
        <v>0</v>
      </c>
      <c r="Y25" s="705">
        <v>0</v>
      </c>
      <c r="Z25" s="705">
        <v>0</v>
      </c>
      <c r="AA25" s="705">
        <v>0</v>
      </c>
      <c r="AB25" s="705">
        <v>0</v>
      </c>
      <c r="AC25" s="705">
        <v>0</v>
      </c>
      <c r="AD25" s="705">
        <v>0</v>
      </c>
      <c r="AE25" s="703">
        <v>0</v>
      </c>
      <c r="AF25" s="705">
        <v>0</v>
      </c>
      <c r="AG25" s="705">
        <v>0</v>
      </c>
      <c r="AH25" s="705">
        <v>0</v>
      </c>
      <c r="AI25" s="705">
        <v>0</v>
      </c>
      <c r="AJ25" s="705">
        <v>0</v>
      </c>
      <c r="AK25" s="705">
        <v>0</v>
      </c>
      <c r="AL25" s="705">
        <v>0</v>
      </c>
      <c r="AM25" s="705">
        <v>0</v>
      </c>
      <c r="AN25" s="705">
        <v>0</v>
      </c>
      <c r="AO25" s="705">
        <v>0</v>
      </c>
      <c r="AP25" s="704">
        <v>0</v>
      </c>
    </row>
    <row r="26" spans="1:43" ht="1" customHeight="1" outlineLevel="2">
      <c r="A26" s="799"/>
      <c r="B26" s="437" t="s">
        <v>7</v>
      </c>
      <c r="C26" s="890"/>
      <c r="D26" s="496"/>
      <c r="E26" s="887"/>
      <c r="F26" s="705"/>
      <c r="G26" s="705"/>
      <c r="H26" s="705">
        <v>0</v>
      </c>
      <c r="I26" s="680">
        <v>0</v>
      </c>
      <c r="J26" s="706"/>
      <c r="K26" s="702"/>
      <c r="L26" s="705"/>
      <c r="M26" s="707">
        <v>0</v>
      </c>
      <c r="N26" s="702"/>
      <c r="O26" s="705"/>
      <c r="P26" s="707">
        <v>0</v>
      </c>
      <c r="Q26" s="705"/>
      <c r="R26" s="703"/>
      <c r="S26" s="703"/>
      <c r="T26" s="705"/>
      <c r="U26" s="705"/>
      <c r="V26" s="705"/>
      <c r="W26" s="705"/>
      <c r="X26" s="705"/>
      <c r="Y26" s="705"/>
      <c r="Z26" s="705"/>
      <c r="AA26" s="705"/>
      <c r="AB26" s="705"/>
      <c r="AC26" s="705"/>
      <c r="AD26" s="705"/>
      <c r="AE26" s="703"/>
      <c r="AF26" s="705"/>
      <c r="AG26" s="705"/>
      <c r="AH26" s="705"/>
      <c r="AI26" s="705"/>
      <c r="AJ26" s="705"/>
      <c r="AK26" s="705"/>
      <c r="AL26" s="705"/>
      <c r="AM26" s="705"/>
      <c r="AN26" s="705"/>
      <c r="AO26" s="705"/>
      <c r="AP26" s="704"/>
    </row>
    <row r="27" spans="1:43" ht="12.5" outlineLevel="3">
      <c r="A27" s="799" t="s">
        <v>1883</v>
      </c>
      <c r="B27" s="800" t="s">
        <v>1884</v>
      </c>
      <c r="C27" s="801" t="s">
        <v>1885</v>
      </c>
      <c r="D27" s="802"/>
      <c r="E27" s="803"/>
      <c r="F27" s="686">
        <v>801671.21</v>
      </c>
      <c r="G27" s="686">
        <v>801671.21</v>
      </c>
      <c r="H27" s="686">
        <v>0</v>
      </c>
      <c r="I27" s="804">
        <v>0</v>
      </c>
      <c r="J27" s="804"/>
      <c r="K27" s="805"/>
      <c r="L27" s="705">
        <v>801671.21</v>
      </c>
      <c r="M27" s="707">
        <v>0</v>
      </c>
      <c r="N27" s="805"/>
      <c r="O27" s="705">
        <v>801671.21</v>
      </c>
      <c r="P27" s="707">
        <v>0</v>
      </c>
      <c r="R27" s="703">
        <v>801671.21</v>
      </c>
      <c r="S27" s="703">
        <v>801671.21</v>
      </c>
      <c r="T27" s="686">
        <v>801671.21</v>
      </c>
      <c r="U27" s="686">
        <v>801671.21</v>
      </c>
      <c r="V27" s="686">
        <v>801671.21</v>
      </c>
      <c r="W27" s="686">
        <v>801671.21</v>
      </c>
      <c r="X27" s="686">
        <v>801671.21</v>
      </c>
      <c r="Y27" s="686">
        <v>801671.21</v>
      </c>
      <c r="Z27" s="686">
        <v>801671.21</v>
      </c>
      <c r="AA27" s="686">
        <v>801671.21</v>
      </c>
      <c r="AB27" s="686">
        <v>801671.21</v>
      </c>
      <c r="AC27" s="686">
        <v>801671.21</v>
      </c>
      <c r="AD27" s="686">
        <v>801671.21</v>
      </c>
      <c r="AE27" s="703">
        <v>801671.21</v>
      </c>
      <c r="AF27" s="686">
        <v>801671.21</v>
      </c>
      <c r="AG27" s="686">
        <v>801671.21</v>
      </c>
      <c r="AH27" s="686">
        <v>801671.21</v>
      </c>
      <c r="AI27" s="686">
        <v>801671.21</v>
      </c>
      <c r="AJ27" s="686">
        <v>801671.21</v>
      </c>
      <c r="AK27" s="686">
        <v>801671.21</v>
      </c>
      <c r="AL27" s="686">
        <v>801671.21</v>
      </c>
      <c r="AM27" s="686">
        <v>801671.21</v>
      </c>
      <c r="AN27" s="686">
        <v>801671.21</v>
      </c>
      <c r="AO27" s="686">
        <v>801671.21</v>
      </c>
      <c r="AP27" s="704">
        <v>801671.21</v>
      </c>
      <c r="AQ27" s="686"/>
    </row>
    <row r="28" spans="1:43" ht="12.75" customHeight="1" outlineLevel="2">
      <c r="A28" s="799" t="s">
        <v>1886</v>
      </c>
      <c r="B28" s="437" t="s">
        <v>7</v>
      </c>
      <c r="C28" s="890" t="s">
        <v>1887</v>
      </c>
      <c r="D28" s="496"/>
      <c r="E28" s="887"/>
      <c r="F28" s="705">
        <v>801671.21</v>
      </c>
      <c r="G28" s="705">
        <v>801671.21</v>
      </c>
      <c r="H28" s="705">
        <v>0</v>
      </c>
      <c r="I28" s="680">
        <v>0</v>
      </c>
      <c r="J28" s="706"/>
      <c r="K28" s="702"/>
      <c r="L28" s="705">
        <v>801671.21</v>
      </c>
      <c r="M28" s="707">
        <v>0</v>
      </c>
      <c r="N28" s="702"/>
      <c r="O28" s="705">
        <v>801671.21</v>
      </c>
      <c r="P28" s="707">
        <v>0</v>
      </c>
      <c r="Q28" s="705"/>
      <c r="R28" s="703">
        <v>801671.21</v>
      </c>
      <c r="S28" s="703">
        <v>801671.21</v>
      </c>
      <c r="T28" s="705">
        <v>801671.21</v>
      </c>
      <c r="U28" s="705">
        <v>801671.21</v>
      </c>
      <c r="V28" s="705">
        <v>801671.21</v>
      </c>
      <c r="W28" s="705">
        <v>801671.21</v>
      </c>
      <c r="X28" s="705">
        <v>801671.21</v>
      </c>
      <c r="Y28" s="705">
        <v>801671.21</v>
      </c>
      <c r="Z28" s="705">
        <v>801671.21</v>
      </c>
      <c r="AA28" s="705">
        <v>801671.21</v>
      </c>
      <c r="AB28" s="705">
        <v>801671.21</v>
      </c>
      <c r="AC28" s="705">
        <v>801671.21</v>
      </c>
      <c r="AD28" s="705">
        <v>801671.21</v>
      </c>
      <c r="AE28" s="703">
        <v>801671.21</v>
      </c>
      <c r="AF28" s="705">
        <v>801671.21</v>
      </c>
      <c r="AG28" s="705">
        <v>801671.21</v>
      </c>
      <c r="AH28" s="705">
        <v>801671.21</v>
      </c>
      <c r="AI28" s="705">
        <v>801671.21</v>
      </c>
      <c r="AJ28" s="705">
        <v>801671.21</v>
      </c>
      <c r="AK28" s="705">
        <v>801671.21</v>
      </c>
      <c r="AL28" s="705">
        <v>801671.21</v>
      </c>
      <c r="AM28" s="705">
        <v>801671.21</v>
      </c>
      <c r="AN28" s="705">
        <v>801671.21</v>
      </c>
      <c r="AO28" s="705">
        <v>801671.21</v>
      </c>
      <c r="AP28" s="704">
        <v>801671.21</v>
      </c>
    </row>
    <row r="29" spans="1:43" ht="1" customHeight="1" outlineLevel="2">
      <c r="A29" s="799"/>
      <c r="B29" s="437" t="s">
        <v>7</v>
      </c>
      <c r="C29" s="890"/>
      <c r="D29" s="496"/>
      <c r="E29" s="887"/>
      <c r="F29" s="705"/>
      <c r="G29" s="705"/>
      <c r="H29" s="705">
        <v>0</v>
      </c>
      <c r="I29" s="680">
        <v>0</v>
      </c>
      <c r="J29" s="706"/>
      <c r="K29" s="702"/>
      <c r="L29" s="705"/>
      <c r="M29" s="707">
        <v>0</v>
      </c>
      <c r="N29" s="702"/>
      <c r="O29" s="705"/>
      <c r="P29" s="707">
        <v>0</v>
      </c>
      <c r="Q29" s="705"/>
      <c r="R29" s="703"/>
      <c r="S29" s="703"/>
      <c r="T29" s="705"/>
      <c r="U29" s="705"/>
      <c r="V29" s="705"/>
      <c r="W29" s="705"/>
      <c r="X29" s="705"/>
      <c r="Y29" s="705"/>
      <c r="Z29" s="705"/>
      <c r="AA29" s="705"/>
      <c r="AB29" s="705"/>
      <c r="AC29" s="705"/>
      <c r="AD29" s="705"/>
      <c r="AE29" s="703"/>
      <c r="AF29" s="705"/>
      <c r="AG29" s="705"/>
      <c r="AH29" s="705"/>
      <c r="AI29" s="705"/>
      <c r="AJ29" s="705"/>
      <c r="AK29" s="705"/>
      <c r="AL29" s="705"/>
      <c r="AM29" s="705"/>
      <c r="AN29" s="705"/>
      <c r="AO29" s="705"/>
      <c r="AP29" s="704"/>
    </row>
    <row r="30" spans="1:43" ht="12.5" outlineLevel="3">
      <c r="A30" s="799" t="s">
        <v>1888</v>
      </c>
      <c r="B30" s="800" t="s">
        <v>1889</v>
      </c>
      <c r="C30" s="801" t="s">
        <v>1890</v>
      </c>
      <c r="D30" s="802"/>
      <c r="E30" s="803"/>
      <c r="F30" s="686">
        <v>282133812.13999999</v>
      </c>
      <c r="G30" s="686">
        <v>291077800.45999998</v>
      </c>
      <c r="H30" s="686">
        <v>-8943988.3199999928</v>
      </c>
      <c r="I30" s="804">
        <v>-3.0727139980670146E-2</v>
      </c>
      <c r="J30" s="804"/>
      <c r="K30" s="805"/>
      <c r="L30" s="705">
        <v>165614124.13999999</v>
      </c>
      <c r="M30" s="707">
        <v>116519688</v>
      </c>
      <c r="N30" s="805"/>
      <c r="O30" s="705">
        <v>280511755.89999998</v>
      </c>
      <c r="P30" s="707">
        <v>1622056.2400000095</v>
      </c>
      <c r="R30" s="703">
        <v>155156161.31</v>
      </c>
      <c r="S30" s="703">
        <v>161678133.38999999</v>
      </c>
      <c r="T30" s="686">
        <v>164007786.38999999</v>
      </c>
      <c r="U30" s="686">
        <v>158442254.78</v>
      </c>
      <c r="V30" s="686">
        <v>158952596.68000001</v>
      </c>
      <c r="W30" s="686">
        <v>161415019.74000001</v>
      </c>
      <c r="X30" s="686">
        <v>161164612.5</v>
      </c>
      <c r="Y30" s="686">
        <v>163451687.5</v>
      </c>
      <c r="Z30" s="686">
        <v>165614124.13999999</v>
      </c>
      <c r="AA30" s="686">
        <v>177588416.78999999</v>
      </c>
      <c r="AB30" s="686">
        <v>193509306.05000001</v>
      </c>
      <c r="AC30" s="686">
        <v>204432478.06</v>
      </c>
      <c r="AD30" s="686">
        <v>291077800.45999998</v>
      </c>
      <c r="AE30" s="703">
        <v>276314559.27999997</v>
      </c>
      <c r="AF30" s="686">
        <v>281957635.14999998</v>
      </c>
      <c r="AG30" s="686">
        <v>286105627.98000002</v>
      </c>
      <c r="AH30" s="686">
        <v>275119535.35000002</v>
      </c>
      <c r="AI30" s="686">
        <v>284377331.05000001</v>
      </c>
      <c r="AJ30" s="686">
        <v>290653406.10000002</v>
      </c>
      <c r="AK30" s="686">
        <v>280511755.89999998</v>
      </c>
      <c r="AL30" s="686">
        <v>282133812.13999999</v>
      </c>
      <c r="AM30" s="686">
        <v>282133812.13999999</v>
      </c>
      <c r="AN30" s="686">
        <v>282133812.13999999</v>
      </c>
      <c r="AO30" s="686">
        <v>282133812.13999999</v>
      </c>
      <c r="AP30" s="704">
        <v>282133812.13999999</v>
      </c>
      <c r="AQ30" s="686"/>
    </row>
    <row r="31" spans="1:43" ht="12.5" outlineLevel="3">
      <c r="A31" s="799" t="s">
        <v>1891</v>
      </c>
      <c r="B31" s="800" t="s">
        <v>1892</v>
      </c>
      <c r="C31" s="801" t="s">
        <v>1893</v>
      </c>
      <c r="D31" s="802"/>
      <c r="E31" s="803"/>
      <c r="F31" s="686">
        <v>25523.7</v>
      </c>
      <c r="G31" s="686">
        <v>0</v>
      </c>
      <c r="H31" s="686">
        <v>25523.7</v>
      </c>
      <c r="I31" s="804" t="s">
        <v>3376</v>
      </c>
      <c r="J31" s="804"/>
      <c r="K31" s="805"/>
      <c r="L31" s="705">
        <v>47197.99</v>
      </c>
      <c r="M31" s="707">
        <v>-21674.289999999997</v>
      </c>
      <c r="N31" s="805"/>
      <c r="O31" s="705">
        <v>16869.760000000002</v>
      </c>
      <c r="P31" s="707">
        <v>8653.9399999999987</v>
      </c>
      <c r="R31" s="703">
        <v>445986.88</v>
      </c>
      <c r="S31" s="703">
        <v>514448.07</v>
      </c>
      <c r="T31" s="686">
        <v>531564.62</v>
      </c>
      <c r="U31" s="686">
        <v>52749.020000000004</v>
      </c>
      <c r="V31" s="686">
        <v>45428.28</v>
      </c>
      <c r="W31" s="686">
        <v>51307.3</v>
      </c>
      <c r="X31" s="686">
        <v>37699.440000000002</v>
      </c>
      <c r="Y31" s="686">
        <v>42500.89</v>
      </c>
      <c r="Z31" s="686">
        <v>47197.99</v>
      </c>
      <c r="AA31" s="686">
        <v>42071.07</v>
      </c>
      <c r="AB31" s="686">
        <v>57730.720000000001</v>
      </c>
      <c r="AC31" s="686">
        <v>51731.9</v>
      </c>
      <c r="AD31" s="686">
        <v>0</v>
      </c>
      <c r="AE31" s="703">
        <v>93118.09</v>
      </c>
      <c r="AF31" s="686">
        <v>357080.26</v>
      </c>
      <c r="AG31" s="686">
        <v>46541.39</v>
      </c>
      <c r="AH31" s="686">
        <v>32356.639999999999</v>
      </c>
      <c r="AI31" s="686">
        <v>11401.72</v>
      </c>
      <c r="AJ31" s="686">
        <v>11088.19</v>
      </c>
      <c r="AK31" s="686">
        <v>16869.760000000002</v>
      </c>
      <c r="AL31" s="686">
        <v>25523.7</v>
      </c>
      <c r="AM31" s="686">
        <v>25523.7</v>
      </c>
      <c r="AN31" s="686">
        <v>25523.7</v>
      </c>
      <c r="AO31" s="686">
        <v>25523.7</v>
      </c>
      <c r="AP31" s="704">
        <v>25523.7</v>
      </c>
      <c r="AQ31" s="686"/>
    </row>
    <row r="32" spans="1:43" ht="12.75" customHeight="1" outlineLevel="2">
      <c r="A32" s="799" t="s">
        <v>1894</v>
      </c>
      <c r="B32" s="437" t="s">
        <v>7</v>
      </c>
      <c r="C32" s="890" t="s">
        <v>1895</v>
      </c>
      <c r="D32" s="496"/>
      <c r="E32" s="887"/>
      <c r="F32" s="705">
        <v>282159335.83999997</v>
      </c>
      <c r="G32" s="705">
        <v>291077800.45999998</v>
      </c>
      <c r="H32" s="705">
        <v>-8918464.6200000048</v>
      </c>
      <c r="I32" s="680">
        <v>-3.0639453114960524E-2</v>
      </c>
      <c r="J32" s="706"/>
      <c r="K32" s="702"/>
      <c r="L32" s="705">
        <v>165661322.13</v>
      </c>
      <c r="M32" s="707">
        <v>116498013.70999998</v>
      </c>
      <c r="N32" s="702"/>
      <c r="O32" s="705">
        <v>280528625.65999997</v>
      </c>
      <c r="P32" s="707">
        <v>1630710.1800000072</v>
      </c>
      <c r="Q32" s="705"/>
      <c r="R32" s="703">
        <v>155602148.19</v>
      </c>
      <c r="S32" s="703">
        <v>162192581.45999998</v>
      </c>
      <c r="T32" s="705">
        <v>164539351.00999999</v>
      </c>
      <c r="U32" s="705">
        <v>158495003.80000001</v>
      </c>
      <c r="V32" s="705">
        <v>158998024.96000001</v>
      </c>
      <c r="W32" s="705">
        <v>161466327.04000002</v>
      </c>
      <c r="X32" s="705">
        <v>161202311.94</v>
      </c>
      <c r="Y32" s="705">
        <v>163494188.38999999</v>
      </c>
      <c r="Z32" s="705">
        <v>165661322.13</v>
      </c>
      <c r="AA32" s="705">
        <v>177630487.85999998</v>
      </c>
      <c r="AB32" s="705">
        <v>193567036.77000001</v>
      </c>
      <c r="AC32" s="705">
        <v>204484209.96000001</v>
      </c>
      <c r="AD32" s="705">
        <v>291077800.45999998</v>
      </c>
      <c r="AE32" s="703">
        <v>276407677.36999995</v>
      </c>
      <c r="AF32" s="705">
        <v>282314715.40999997</v>
      </c>
      <c r="AG32" s="705">
        <v>286152169.37</v>
      </c>
      <c r="AH32" s="705">
        <v>275151891.99000001</v>
      </c>
      <c r="AI32" s="705">
        <v>284388732.77000004</v>
      </c>
      <c r="AJ32" s="705">
        <v>290664494.29000002</v>
      </c>
      <c r="AK32" s="705">
        <v>280528625.65999997</v>
      </c>
      <c r="AL32" s="705">
        <v>282159335.83999997</v>
      </c>
      <c r="AM32" s="705">
        <v>282159335.83999997</v>
      </c>
      <c r="AN32" s="705">
        <v>282159335.83999997</v>
      </c>
      <c r="AO32" s="705">
        <v>282159335.83999997</v>
      </c>
      <c r="AP32" s="704">
        <v>282159335.83999997</v>
      </c>
    </row>
    <row r="33" spans="1:43" ht="1" customHeight="1" outlineLevel="2">
      <c r="A33" s="799"/>
      <c r="B33" s="437" t="s">
        <v>7</v>
      </c>
      <c r="C33" s="890"/>
      <c r="D33" s="496"/>
      <c r="E33" s="887"/>
      <c r="F33" s="705"/>
      <c r="G33" s="705"/>
      <c r="H33" s="705">
        <v>0</v>
      </c>
      <c r="I33" s="680">
        <v>0</v>
      </c>
      <c r="J33" s="706"/>
      <c r="K33" s="702"/>
      <c r="L33" s="705"/>
      <c r="M33" s="707">
        <v>0</v>
      </c>
      <c r="N33" s="702"/>
      <c r="O33" s="705"/>
      <c r="P33" s="707">
        <v>0</v>
      </c>
      <c r="Q33" s="705"/>
      <c r="R33" s="703"/>
      <c r="S33" s="703"/>
      <c r="T33" s="705"/>
      <c r="U33" s="705"/>
      <c r="V33" s="705"/>
      <c r="W33" s="705"/>
      <c r="X33" s="705"/>
      <c r="Y33" s="705"/>
      <c r="Z33" s="705"/>
      <c r="AA33" s="705"/>
      <c r="AB33" s="705"/>
      <c r="AC33" s="705"/>
      <c r="AD33" s="705"/>
      <c r="AE33" s="703"/>
      <c r="AF33" s="705"/>
      <c r="AG33" s="705"/>
      <c r="AH33" s="705"/>
      <c r="AI33" s="705"/>
      <c r="AJ33" s="705"/>
      <c r="AK33" s="705"/>
      <c r="AL33" s="705"/>
      <c r="AM33" s="705"/>
      <c r="AN33" s="705"/>
      <c r="AO33" s="705"/>
      <c r="AP33" s="704"/>
    </row>
    <row r="34" spans="1:43" ht="12.75" customHeight="1" outlineLevel="2">
      <c r="A34" s="799" t="s">
        <v>1896</v>
      </c>
      <c r="B34" s="437" t="s">
        <v>7</v>
      </c>
      <c r="C34" s="890" t="s">
        <v>1897</v>
      </c>
      <c r="D34" s="496"/>
      <c r="E34" s="887"/>
      <c r="F34" s="705">
        <v>0</v>
      </c>
      <c r="G34" s="705">
        <v>0</v>
      </c>
      <c r="H34" s="705">
        <v>0</v>
      </c>
      <c r="I34" s="680">
        <v>0</v>
      </c>
      <c r="J34" s="706"/>
      <c r="K34" s="702"/>
      <c r="L34" s="705">
        <v>0</v>
      </c>
      <c r="M34" s="707">
        <v>0</v>
      </c>
      <c r="N34" s="702"/>
      <c r="O34" s="705">
        <v>0</v>
      </c>
      <c r="P34" s="707">
        <v>0</v>
      </c>
      <c r="Q34" s="705"/>
      <c r="R34" s="703">
        <v>0</v>
      </c>
      <c r="S34" s="703">
        <v>0</v>
      </c>
      <c r="T34" s="705">
        <v>0</v>
      </c>
      <c r="U34" s="705">
        <v>0</v>
      </c>
      <c r="V34" s="705">
        <v>0</v>
      </c>
      <c r="W34" s="705">
        <v>0</v>
      </c>
      <c r="X34" s="705">
        <v>0</v>
      </c>
      <c r="Y34" s="705">
        <v>0</v>
      </c>
      <c r="Z34" s="705">
        <v>0</v>
      </c>
      <c r="AA34" s="705">
        <v>0</v>
      </c>
      <c r="AB34" s="705">
        <v>0</v>
      </c>
      <c r="AC34" s="705">
        <v>0</v>
      </c>
      <c r="AD34" s="705">
        <v>0</v>
      </c>
      <c r="AE34" s="703">
        <v>0</v>
      </c>
      <c r="AF34" s="705">
        <v>0</v>
      </c>
      <c r="AG34" s="705">
        <v>0</v>
      </c>
      <c r="AH34" s="705">
        <v>0</v>
      </c>
      <c r="AI34" s="705">
        <v>0</v>
      </c>
      <c r="AJ34" s="705">
        <v>0</v>
      </c>
      <c r="AK34" s="705">
        <v>0</v>
      </c>
      <c r="AL34" s="705">
        <v>0</v>
      </c>
      <c r="AM34" s="705">
        <v>0</v>
      </c>
      <c r="AN34" s="705">
        <v>0</v>
      </c>
      <c r="AO34" s="705">
        <v>0</v>
      </c>
      <c r="AP34" s="704">
        <v>0</v>
      </c>
    </row>
    <row r="35" spans="1:43" ht="12.5">
      <c r="A35" s="799" t="s">
        <v>1898</v>
      </c>
      <c r="B35" s="891" t="s">
        <v>646</v>
      </c>
      <c r="C35" s="892" t="s">
        <v>1899</v>
      </c>
      <c r="D35" s="496"/>
      <c r="E35" s="893"/>
      <c r="F35" s="705">
        <v>3679047457.2799997</v>
      </c>
      <c r="G35" s="705">
        <v>3614362253.5899997</v>
      </c>
      <c r="H35" s="705">
        <v>64685203.690000057</v>
      </c>
      <c r="I35" s="680">
        <v>1.789671293345067E-2</v>
      </c>
      <c r="J35" s="706"/>
      <c r="K35" s="702"/>
      <c r="L35" s="705">
        <v>3464368833.4400001</v>
      </c>
      <c r="M35" s="707">
        <v>214678623.83999968</v>
      </c>
      <c r="N35" s="702"/>
      <c r="O35" s="705">
        <v>3671841584.8700004</v>
      </c>
      <c r="P35" s="707">
        <v>7205872.4099993706</v>
      </c>
      <c r="Q35" s="705"/>
      <c r="R35" s="703">
        <v>3374320714.5700002</v>
      </c>
      <c r="S35" s="703">
        <v>3385087785</v>
      </c>
      <c r="T35" s="686">
        <v>3390864306.98</v>
      </c>
      <c r="U35" s="686">
        <v>3392579895.8300004</v>
      </c>
      <c r="V35" s="686">
        <v>3407833042.4299998</v>
      </c>
      <c r="W35" s="686">
        <v>3420524759.71</v>
      </c>
      <c r="X35" s="686">
        <v>3450374278.0099998</v>
      </c>
      <c r="Y35" s="686">
        <v>3458054711.4199996</v>
      </c>
      <c r="Z35" s="686">
        <v>3464368833.4400001</v>
      </c>
      <c r="AA35" s="686">
        <v>3490223969.9400001</v>
      </c>
      <c r="AB35" s="686">
        <v>3509709350.6199999</v>
      </c>
      <c r="AC35" s="686">
        <v>3525838716.7300005</v>
      </c>
      <c r="AD35" s="686">
        <v>3614362253.5899997</v>
      </c>
      <c r="AE35" s="703">
        <v>3625264786.1300001</v>
      </c>
      <c r="AF35" s="686">
        <v>3635264158.52</v>
      </c>
      <c r="AG35" s="686">
        <v>3642248716.3499999</v>
      </c>
      <c r="AH35" s="686">
        <v>3648228623.0299997</v>
      </c>
      <c r="AI35" s="686">
        <v>3658009265.1600003</v>
      </c>
      <c r="AJ35" s="686">
        <v>3664664137.3199997</v>
      </c>
      <c r="AK35" s="686">
        <v>3671841584.8700004</v>
      </c>
      <c r="AL35" s="686">
        <v>3679047457.2799997</v>
      </c>
      <c r="AM35" s="686">
        <v>3678432627.6799998</v>
      </c>
      <c r="AN35" s="686">
        <v>3678432627.6799998</v>
      </c>
      <c r="AO35" s="686">
        <v>3678432627.6799998</v>
      </c>
      <c r="AP35" s="704">
        <v>3678432627.6799998</v>
      </c>
    </row>
    <row r="36" spans="1:43" ht="1.5" customHeight="1" outlineLevel="2">
      <c r="A36" s="799"/>
      <c r="B36" s="891"/>
      <c r="C36" s="892"/>
      <c r="D36" s="496"/>
      <c r="E36" s="893"/>
      <c r="F36" s="705"/>
      <c r="G36" s="705"/>
      <c r="H36" s="705">
        <v>0</v>
      </c>
      <c r="I36" s="680">
        <v>0</v>
      </c>
      <c r="J36" s="706"/>
      <c r="K36" s="702"/>
      <c r="L36" s="705"/>
      <c r="M36" s="707">
        <v>0</v>
      </c>
      <c r="N36" s="702"/>
      <c r="O36" s="705"/>
      <c r="P36" s="707">
        <v>0</v>
      </c>
      <c r="Q36" s="705"/>
      <c r="R36" s="703"/>
      <c r="S36" s="703"/>
      <c r="T36" s="686"/>
      <c r="U36" s="686"/>
      <c r="V36" s="686"/>
      <c r="W36" s="686"/>
      <c r="X36" s="686"/>
      <c r="Y36" s="686"/>
      <c r="Z36" s="686"/>
      <c r="AA36" s="686"/>
      <c r="AB36" s="686"/>
      <c r="AC36" s="686"/>
      <c r="AD36" s="686"/>
      <c r="AE36" s="703"/>
      <c r="AF36" s="686"/>
      <c r="AG36" s="686"/>
      <c r="AH36" s="686"/>
      <c r="AI36" s="686"/>
      <c r="AJ36" s="686"/>
      <c r="AK36" s="686"/>
      <c r="AL36" s="686"/>
      <c r="AM36" s="686"/>
      <c r="AN36" s="686"/>
      <c r="AO36" s="686"/>
      <c r="AP36" s="704"/>
    </row>
    <row r="37" spans="1:43" ht="12.5" outlineLevel="3">
      <c r="A37" s="799" t="s">
        <v>1900</v>
      </c>
      <c r="B37" s="800" t="s">
        <v>1901</v>
      </c>
      <c r="C37" s="801" t="s">
        <v>1902</v>
      </c>
      <c r="D37" s="802"/>
      <c r="E37" s="803"/>
      <c r="F37" s="686">
        <v>-5.0000000000000001E-3</v>
      </c>
      <c r="G37" s="686">
        <v>-5.0000000000000001E-3</v>
      </c>
      <c r="H37" s="686">
        <v>0</v>
      </c>
      <c r="I37" s="804">
        <v>0</v>
      </c>
      <c r="J37" s="804"/>
      <c r="K37" s="805"/>
      <c r="L37" s="705">
        <v>-5.0000000000000001E-3</v>
      </c>
      <c r="M37" s="707">
        <v>0</v>
      </c>
      <c r="N37" s="805"/>
      <c r="O37" s="705">
        <v>-5.0000000000000001E-3</v>
      </c>
      <c r="P37" s="707">
        <v>0</v>
      </c>
      <c r="R37" s="703">
        <v>-5.0000000000000001E-3</v>
      </c>
      <c r="S37" s="703">
        <v>-5.0000000000000001E-3</v>
      </c>
      <c r="T37" s="686">
        <v>-5.0000000000000001E-3</v>
      </c>
      <c r="U37" s="686">
        <v>-5.0000000000000001E-3</v>
      </c>
      <c r="V37" s="686">
        <v>-5.0000000000000001E-3</v>
      </c>
      <c r="W37" s="686">
        <v>-5.0000000000000001E-3</v>
      </c>
      <c r="X37" s="686">
        <v>-5.0000000000000001E-3</v>
      </c>
      <c r="Y37" s="686">
        <v>-5.0000000000000001E-3</v>
      </c>
      <c r="Z37" s="686">
        <v>-5.0000000000000001E-3</v>
      </c>
      <c r="AA37" s="686">
        <v>-5.0000000000000001E-3</v>
      </c>
      <c r="AB37" s="686">
        <v>-5.0000000000000001E-3</v>
      </c>
      <c r="AC37" s="686">
        <v>-5.0000000000000001E-3</v>
      </c>
      <c r="AD37" s="686">
        <v>-5.0000000000000001E-3</v>
      </c>
      <c r="AE37" s="703">
        <v>-5.0000000000000001E-3</v>
      </c>
      <c r="AF37" s="686">
        <v>-5.0000000000000001E-3</v>
      </c>
      <c r="AG37" s="686">
        <v>-5.0000000000000001E-3</v>
      </c>
      <c r="AH37" s="686">
        <v>-5.0000000000000001E-3</v>
      </c>
      <c r="AI37" s="686">
        <v>-5.0000000000000001E-3</v>
      </c>
      <c r="AJ37" s="686">
        <v>-5.0000000000000001E-3</v>
      </c>
      <c r="AK37" s="686">
        <v>-5.0000000000000001E-3</v>
      </c>
      <c r="AL37" s="686">
        <v>-5.0000000000000001E-3</v>
      </c>
      <c r="AM37" s="686">
        <v>37119.895000000004</v>
      </c>
      <c r="AN37" s="686">
        <v>37119.895000000004</v>
      </c>
      <c r="AO37" s="686">
        <v>37119.895000000004</v>
      </c>
      <c r="AP37" s="704">
        <v>37119.895000000004</v>
      </c>
      <c r="AQ37" s="686"/>
    </row>
    <row r="38" spans="1:43" ht="12.5" outlineLevel="3">
      <c r="A38" s="799" t="s">
        <v>1903</v>
      </c>
      <c r="B38" s="800" t="s">
        <v>1904</v>
      </c>
      <c r="C38" s="801" t="s">
        <v>1905</v>
      </c>
      <c r="D38" s="802"/>
      <c r="E38" s="803"/>
      <c r="F38" s="686">
        <v>202090736.59200001</v>
      </c>
      <c r="G38" s="686">
        <v>115771812.73</v>
      </c>
      <c r="H38" s="686">
        <v>86318923.862000003</v>
      </c>
      <c r="I38" s="804">
        <v>0.7455953381615501</v>
      </c>
      <c r="J38" s="804"/>
      <c r="K38" s="805"/>
      <c r="L38" s="705">
        <v>192904695.74000001</v>
      </c>
      <c r="M38" s="707">
        <v>9186040.8519999981</v>
      </c>
      <c r="N38" s="805"/>
      <c r="O38" s="705">
        <v>186040630.602</v>
      </c>
      <c r="P38" s="707">
        <v>16050105.99000001</v>
      </c>
      <c r="R38" s="703">
        <v>159612262.16999999</v>
      </c>
      <c r="S38" s="703">
        <v>160319551.69</v>
      </c>
      <c r="T38" s="686">
        <v>166497141.27000001</v>
      </c>
      <c r="U38" s="686">
        <v>172337583.5</v>
      </c>
      <c r="V38" s="686">
        <v>172000696.25999999</v>
      </c>
      <c r="W38" s="686">
        <v>176304846.22</v>
      </c>
      <c r="X38" s="686">
        <v>175397973.50999999</v>
      </c>
      <c r="Y38" s="686">
        <v>181211649.68000001</v>
      </c>
      <c r="Z38" s="686">
        <v>192904695.74000001</v>
      </c>
      <c r="AA38" s="686">
        <v>187601588.16</v>
      </c>
      <c r="AB38" s="686">
        <v>186641306.94</v>
      </c>
      <c r="AC38" s="686">
        <v>192357498.28999999</v>
      </c>
      <c r="AD38" s="686">
        <v>115771812.73</v>
      </c>
      <c r="AE38" s="703">
        <v>120592600.37</v>
      </c>
      <c r="AF38" s="686">
        <v>126892148.20200001</v>
      </c>
      <c r="AG38" s="686">
        <v>142918765.73199999</v>
      </c>
      <c r="AH38" s="686">
        <v>154374406.132</v>
      </c>
      <c r="AI38" s="686">
        <v>164314687.28200001</v>
      </c>
      <c r="AJ38" s="686">
        <v>172948066.34200001</v>
      </c>
      <c r="AK38" s="686">
        <v>186040630.602</v>
      </c>
      <c r="AL38" s="686">
        <v>202090736.59200001</v>
      </c>
      <c r="AM38" s="686">
        <v>185217657.70199999</v>
      </c>
      <c r="AN38" s="686">
        <v>185217657.70199999</v>
      </c>
      <c r="AO38" s="686">
        <v>185217657.70199999</v>
      </c>
      <c r="AP38" s="704">
        <v>185217657.70199999</v>
      </c>
      <c r="AQ38" s="686"/>
    </row>
    <row r="39" spans="1:43" ht="12.5" outlineLevel="3">
      <c r="A39" s="799" t="s">
        <v>1906</v>
      </c>
      <c r="B39" s="800" t="s">
        <v>1907</v>
      </c>
      <c r="C39" s="801" t="s">
        <v>1908</v>
      </c>
      <c r="D39" s="802"/>
      <c r="E39" s="803"/>
      <c r="F39" s="686">
        <v>1926914.46</v>
      </c>
      <c r="G39" s="686">
        <v>1813515.6099999999</v>
      </c>
      <c r="H39" s="686">
        <v>113398.85000000009</v>
      </c>
      <c r="I39" s="804">
        <v>6.2529845000893106E-2</v>
      </c>
      <c r="J39" s="804"/>
      <c r="K39" s="805"/>
      <c r="L39" s="705">
        <v>1792965.74</v>
      </c>
      <c r="M39" s="707">
        <v>133948.71999999997</v>
      </c>
      <c r="N39" s="805"/>
      <c r="O39" s="705">
        <v>1904625.82</v>
      </c>
      <c r="P39" s="707">
        <v>22288.639999999898</v>
      </c>
      <c r="R39" s="703">
        <v>1540647.27</v>
      </c>
      <c r="S39" s="703">
        <v>1774975.4</v>
      </c>
      <c r="T39" s="686">
        <v>1785462.8599999999</v>
      </c>
      <c r="U39" s="686">
        <v>1786880.21</v>
      </c>
      <c r="V39" s="686">
        <v>1788171.58</v>
      </c>
      <c r="W39" s="686">
        <v>1789809.35</v>
      </c>
      <c r="X39" s="686">
        <v>1790738.29</v>
      </c>
      <c r="Y39" s="686">
        <v>1791349.06</v>
      </c>
      <c r="Z39" s="686">
        <v>1792965.74</v>
      </c>
      <c r="AA39" s="686">
        <v>1793523.4</v>
      </c>
      <c r="AB39" s="686">
        <v>1794206.72</v>
      </c>
      <c r="AC39" s="686">
        <v>1804037.4300000002</v>
      </c>
      <c r="AD39" s="686">
        <v>1813515.6099999999</v>
      </c>
      <c r="AE39" s="703">
        <v>1841145.8399999999</v>
      </c>
      <c r="AF39" s="686">
        <v>1860250.27</v>
      </c>
      <c r="AG39" s="686">
        <v>1874586.69</v>
      </c>
      <c r="AH39" s="686">
        <v>1890698.5</v>
      </c>
      <c r="AI39" s="686">
        <v>1898852.33</v>
      </c>
      <c r="AJ39" s="686">
        <v>1903737.05</v>
      </c>
      <c r="AK39" s="686">
        <v>1904625.82</v>
      </c>
      <c r="AL39" s="686">
        <v>1926914.46</v>
      </c>
      <c r="AM39" s="686">
        <v>1926914.46</v>
      </c>
      <c r="AN39" s="686">
        <v>1926914.46</v>
      </c>
      <c r="AO39" s="686">
        <v>1926914.46</v>
      </c>
      <c r="AP39" s="704">
        <v>1926914.46</v>
      </c>
      <c r="AQ39" s="686"/>
    </row>
    <row r="40" spans="1:43" ht="12.5">
      <c r="A40" s="894" t="s">
        <v>1909</v>
      </c>
      <c r="B40" s="895" t="s">
        <v>648</v>
      </c>
      <c r="C40" s="896" t="s">
        <v>1910</v>
      </c>
      <c r="D40" s="897"/>
      <c r="E40" s="898"/>
      <c r="F40" s="708">
        <v>204017651.04700002</v>
      </c>
      <c r="G40" s="708">
        <v>117585328.33500001</v>
      </c>
      <c r="H40" s="708">
        <v>86432322.712000012</v>
      </c>
      <c r="I40" s="681">
        <v>0.73506043599040483</v>
      </c>
      <c r="J40" s="709"/>
      <c r="K40" s="710"/>
      <c r="L40" s="708">
        <v>194697661.47500002</v>
      </c>
      <c r="M40" s="711">
        <v>9319989.5719999969</v>
      </c>
      <c r="N40" s="710"/>
      <c r="O40" s="708">
        <v>187945256.417</v>
      </c>
      <c r="P40" s="711">
        <v>16072394.630000025</v>
      </c>
      <c r="Q40" s="708"/>
      <c r="R40" s="712">
        <v>161152909.435</v>
      </c>
      <c r="S40" s="712">
        <v>162094527.08500001</v>
      </c>
      <c r="T40" s="708">
        <v>168282604.12500003</v>
      </c>
      <c r="U40" s="708">
        <v>174124463.70500001</v>
      </c>
      <c r="V40" s="708">
        <v>173788867.83500001</v>
      </c>
      <c r="W40" s="708">
        <v>178094655.565</v>
      </c>
      <c r="X40" s="708">
        <v>177188711.79499999</v>
      </c>
      <c r="Y40" s="708">
        <v>183002998.73500001</v>
      </c>
      <c r="Z40" s="708">
        <v>194697661.47500002</v>
      </c>
      <c r="AA40" s="708">
        <v>189395111.55500001</v>
      </c>
      <c r="AB40" s="708">
        <v>188435513.655</v>
      </c>
      <c r="AC40" s="708">
        <v>194161535.715</v>
      </c>
      <c r="AD40" s="708">
        <v>117585328.33500001</v>
      </c>
      <c r="AE40" s="712">
        <v>122433746.20500001</v>
      </c>
      <c r="AF40" s="708">
        <v>128752398.46700001</v>
      </c>
      <c r="AG40" s="708">
        <v>144793352.417</v>
      </c>
      <c r="AH40" s="708">
        <v>156265104.627</v>
      </c>
      <c r="AI40" s="708">
        <v>166213539.60700002</v>
      </c>
      <c r="AJ40" s="708">
        <v>174851803.38700002</v>
      </c>
      <c r="AK40" s="708">
        <v>187945256.417</v>
      </c>
      <c r="AL40" s="708">
        <v>204017651.04700002</v>
      </c>
      <c r="AM40" s="708">
        <v>187181692.05700001</v>
      </c>
      <c r="AN40" s="708">
        <v>187181692.05700001</v>
      </c>
      <c r="AO40" s="708">
        <v>187181692.05700001</v>
      </c>
      <c r="AP40" s="713">
        <v>187181692.05700001</v>
      </c>
    </row>
    <row r="41" spans="1:43" ht="12.75" customHeight="1">
      <c r="A41" s="799"/>
      <c r="B41" s="891" t="s">
        <v>1230</v>
      </c>
      <c r="C41" s="899" t="s">
        <v>1911</v>
      </c>
      <c r="D41" s="496"/>
      <c r="E41" s="893"/>
      <c r="F41" s="705">
        <v>3883065108.3269997</v>
      </c>
      <c r="G41" s="705">
        <v>3731947581.9249997</v>
      </c>
      <c r="H41" s="705">
        <v>151117526.40199995</v>
      </c>
      <c r="I41" s="680">
        <v>4.0492939165038072E-2</v>
      </c>
      <c r="J41" s="706"/>
      <c r="K41" s="702"/>
      <c r="L41" s="705">
        <v>3659066494.915</v>
      </c>
      <c r="M41" s="707">
        <v>223998613.4119997</v>
      </c>
      <c r="N41" s="702"/>
      <c r="O41" s="705">
        <v>3859786841.2870002</v>
      </c>
      <c r="P41" s="707">
        <v>23278267.039999485</v>
      </c>
      <c r="Q41" s="705"/>
      <c r="R41" s="703">
        <v>3535473624.0050001</v>
      </c>
      <c r="S41" s="703">
        <v>3547182312.085</v>
      </c>
      <c r="T41" s="686">
        <v>3559146911.105</v>
      </c>
      <c r="U41" s="686">
        <v>3566704359.5350003</v>
      </c>
      <c r="V41" s="686">
        <v>3581621910.2649999</v>
      </c>
      <c r="W41" s="686">
        <v>3598619415.2750001</v>
      </c>
      <c r="X41" s="686">
        <v>3627562989.8049998</v>
      </c>
      <c r="Y41" s="686">
        <v>3641057710.1549997</v>
      </c>
      <c r="Z41" s="686">
        <v>3659066494.915</v>
      </c>
      <c r="AA41" s="686">
        <v>3679619081.4949999</v>
      </c>
      <c r="AB41" s="686">
        <v>3698144864.2750001</v>
      </c>
      <c r="AC41" s="686">
        <v>3720000252.4450006</v>
      </c>
      <c r="AD41" s="686">
        <v>3731947581.9249997</v>
      </c>
      <c r="AE41" s="703">
        <v>3747698532.335</v>
      </c>
      <c r="AF41" s="686">
        <v>3764016556.987</v>
      </c>
      <c r="AG41" s="686">
        <v>3787042068.7669997</v>
      </c>
      <c r="AH41" s="686">
        <v>3804493727.6569996</v>
      </c>
      <c r="AI41" s="686">
        <v>3824222804.7670002</v>
      </c>
      <c r="AJ41" s="686">
        <v>3839515940.7069998</v>
      </c>
      <c r="AK41" s="686">
        <v>3859786841.2870002</v>
      </c>
      <c r="AL41" s="686">
        <v>3883065108.3269997</v>
      </c>
      <c r="AM41" s="686">
        <v>3865614319.737</v>
      </c>
      <c r="AN41" s="686">
        <v>3865614319.737</v>
      </c>
      <c r="AO41" s="686">
        <v>3865614319.737</v>
      </c>
      <c r="AP41" s="704">
        <v>3865614319.737</v>
      </c>
    </row>
    <row r="42" spans="1:43" ht="1.5" customHeight="1" outlineLevel="2">
      <c r="A42" s="799"/>
      <c r="B42" s="891"/>
      <c r="C42" s="900"/>
      <c r="D42" s="496"/>
      <c r="E42" s="893"/>
      <c r="F42" s="686"/>
      <c r="G42" s="686"/>
      <c r="H42" s="705">
        <v>0</v>
      </c>
      <c r="I42" s="680">
        <v>0</v>
      </c>
      <c r="J42" s="706"/>
      <c r="K42" s="702"/>
      <c r="L42" s="705"/>
      <c r="M42" s="707">
        <v>0</v>
      </c>
      <c r="N42" s="702"/>
      <c r="O42" s="705"/>
      <c r="P42" s="707">
        <v>0</v>
      </c>
      <c r="Q42" s="705"/>
      <c r="R42" s="703"/>
      <c r="S42" s="703"/>
      <c r="T42" s="686"/>
      <c r="U42" s="686"/>
      <c r="V42" s="686"/>
      <c r="W42" s="686"/>
      <c r="X42" s="686"/>
      <c r="Y42" s="686"/>
      <c r="Z42" s="686"/>
      <c r="AA42" s="686"/>
      <c r="AB42" s="686"/>
      <c r="AC42" s="686"/>
      <c r="AD42" s="686"/>
      <c r="AE42" s="703"/>
      <c r="AF42" s="686"/>
      <c r="AG42" s="686"/>
      <c r="AH42" s="686"/>
      <c r="AI42" s="686"/>
      <c r="AJ42" s="686"/>
      <c r="AK42" s="686"/>
      <c r="AL42" s="686"/>
      <c r="AM42" s="686"/>
      <c r="AN42" s="686"/>
      <c r="AO42" s="686"/>
      <c r="AP42" s="704"/>
    </row>
    <row r="43" spans="1:43" ht="12.5" outlineLevel="3">
      <c r="A43" s="799" t="s">
        <v>3720</v>
      </c>
      <c r="B43" s="800" t="s">
        <v>3721</v>
      </c>
      <c r="C43" s="801" t="s">
        <v>3722</v>
      </c>
      <c r="D43" s="802"/>
      <c r="E43" s="803"/>
      <c r="F43" s="686">
        <v>0</v>
      </c>
      <c r="G43" s="686">
        <v>0</v>
      </c>
      <c r="H43" s="686">
        <v>0</v>
      </c>
      <c r="I43" s="804">
        <v>0</v>
      </c>
      <c r="J43" s="804"/>
      <c r="K43" s="805"/>
      <c r="L43" s="705">
        <v>0</v>
      </c>
      <c r="M43" s="707">
        <v>0</v>
      </c>
      <c r="N43" s="805"/>
      <c r="O43" s="705">
        <v>0</v>
      </c>
      <c r="P43" s="707">
        <v>0</v>
      </c>
      <c r="R43" s="703">
        <v>0</v>
      </c>
      <c r="S43" s="703">
        <v>0</v>
      </c>
      <c r="T43" s="686">
        <v>0</v>
      </c>
      <c r="U43" s="686">
        <v>0</v>
      </c>
      <c r="V43" s="686">
        <v>0</v>
      </c>
      <c r="W43" s="686">
        <v>0</v>
      </c>
      <c r="X43" s="686">
        <v>0</v>
      </c>
      <c r="Y43" s="686">
        <v>0</v>
      </c>
      <c r="Z43" s="686">
        <v>0</v>
      </c>
      <c r="AA43" s="686">
        <v>0</v>
      </c>
      <c r="AB43" s="686">
        <v>0</v>
      </c>
      <c r="AC43" s="686">
        <v>0</v>
      </c>
      <c r="AD43" s="686">
        <v>0</v>
      </c>
      <c r="AE43" s="703">
        <v>0</v>
      </c>
      <c r="AF43" s="686">
        <v>0</v>
      </c>
      <c r="AG43" s="686">
        <v>0</v>
      </c>
      <c r="AH43" s="686">
        <v>0</v>
      </c>
      <c r="AI43" s="686">
        <v>0</v>
      </c>
      <c r="AJ43" s="686">
        <v>0</v>
      </c>
      <c r="AK43" s="686">
        <v>0</v>
      </c>
      <c r="AL43" s="686">
        <v>0</v>
      </c>
      <c r="AM43" s="686">
        <v>9529.26</v>
      </c>
      <c r="AN43" s="686">
        <v>9529.26</v>
      </c>
      <c r="AO43" s="686">
        <v>9529.26</v>
      </c>
      <c r="AP43" s="704">
        <v>9529.26</v>
      </c>
      <c r="AQ43" s="686"/>
    </row>
    <row r="44" spans="1:43" ht="12.5" outlineLevel="3">
      <c r="A44" s="799" t="s">
        <v>1912</v>
      </c>
      <c r="B44" s="800" t="s">
        <v>1913</v>
      </c>
      <c r="C44" s="801" t="s">
        <v>1914</v>
      </c>
      <c r="D44" s="802"/>
      <c r="E44" s="803"/>
      <c r="F44" s="686">
        <v>1307429575.148</v>
      </c>
      <c r="G44" s="686">
        <v>1237380135.7579999</v>
      </c>
      <c r="H44" s="686">
        <v>70049439.390000105</v>
      </c>
      <c r="I44" s="804">
        <v>5.661109093778114E-2</v>
      </c>
      <c r="J44" s="804"/>
      <c r="K44" s="805"/>
      <c r="L44" s="705">
        <v>1220682288.2079999</v>
      </c>
      <c r="M44" s="707">
        <v>86747286.940000057</v>
      </c>
      <c r="N44" s="805"/>
      <c r="O44" s="705">
        <v>1302408116.3080001</v>
      </c>
      <c r="P44" s="707">
        <v>5021458.8399999142</v>
      </c>
      <c r="R44" s="703">
        <v>1187997887.668</v>
      </c>
      <c r="S44" s="703">
        <v>1192787929.7880001</v>
      </c>
      <c r="T44" s="686">
        <v>1195856082.2179999</v>
      </c>
      <c r="U44" s="686">
        <v>1201620355.428</v>
      </c>
      <c r="V44" s="686">
        <v>1206134962.368</v>
      </c>
      <c r="W44" s="686">
        <v>1211322138.368</v>
      </c>
      <c r="X44" s="686">
        <v>1211037910.7379999</v>
      </c>
      <c r="Y44" s="686">
        <v>1215525556.0680001</v>
      </c>
      <c r="Z44" s="686">
        <v>1220682288.2079999</v>
      </c>
      <c r="AA44" s="686">
        <v>1224880695.5480001</v>
      </c>
      <c r="AB44" s="686">
        <v>1228645458.878</v>
      </c>
      <c r="AC44" s="686">
        <v>1233669389.7980001</v>
      </c>
      <c r="AD44" s="686">
        <v>1237380135.7579999</v>
      </c>
      <c r="AE44" s="703">
        <v>1242220714.4779999</v>
      </c>
      <c r="AF44" s="686">
        <v>1280237828.638</v>
      </c>
      <c r="AG44" s="686">
        <v>1283813816.2679999</v>
      </c>
      <c r="AH44" s="686">
        <v>1290456328.4579999</v>
      </c>
      <c r="AI44" s="686">
        <v>1295377633.418</v>
      </c>
      <c r="AJ44" s="686">
        <v>1297549801.2679999</v>
      </c>
      <c r="AK44" s="686">
        <v>1302408116.3080001</v>
      </c>
      <c r="AL44" s="686">
        <v>1307429575.148</v>
      </c>
      <c r="AM44" s="686">
        <v>1307429575.148</v>
      </c>
      <c r="AN44" s="686">
        <v>1307429575.148</v>
      </c>
      <c r="AO44" s="686">
        <v>1307429575.148</v>
      </c>
      <c r="AP44" s="704">
        <v>1307429575.148</v>
      </c>
      <c r="AQ44" s="686"/>
    </row>
    <row r="45" spans="1:43" ht="12.5" outlineLevel="3">
      <c r="A45" s="799" t="s">
        <v>1915</v>
      </c>
      <c r="B45" s="800" t="s">
        <v>1916</v>
      </c>
      <c r="C45" s="801" t="s">
        <v>1917</v>
      </c>
      <c r="D45" s="802"/>
      <c r="E45" s="803"/>
      <c r="F45" s="686">
        <v>-17713021.449000001</v>
      </c>
      <c r="G45" s="686">
        <v>-14227110.139</v>
      </c>
      <c r="H45" s="686">
        <v>-3485911.3100000005</v>
      </c>
      <c r="I45" s="804">
        <v>-0.24501893047445117</v>
      </c>
      <c r="J45" s="804"/>
      <c r="K45" s="805"/>
      <c r="L45" s="705">
        <v>-13684583.049000001</v>
      </c>
      <c r="M45" s="707">
        <v>-4028438.4000000004</v>
      </c>
      <c r="N45" s="805"/>
      <c r="O45" s="705">
        <v>-16873456.609000001</v>
      </c>
      <c r="P45" s="707">
        <v>-839564.83999999985</v>
      </c>
      <c r="R45" s="703">
        <v>-13358319.698999999</v>
      </c>
      <c r="S45" s="703">
        <v>-15394244.649</v>
      </c>
      <c r="T45" s="686">
        <v>-15256987.198999999</v>
      </c>
      <c r="U45" s="686">
        <v>-15267576.179</v>
      </c>
      <c r="V45" s="686">
        <v>-15170524.079</v>
      </c>
      <c r="W45" s="686">
        <v>-14113717.948999999</v>
      </c>
      <c r="X45" s="686">
        <v>-12964041.438999999</v>
      </c>
      <c r="Y45" s="686">
        <v>-13126779.948999999</v>
      </c>
      <c r="Z45" s="686">
        <v>-13684583.049000001</v>
      </c>
      <c r="AA45" s="686">
        <v>-13176227.858999999</v>
      </c>
      <c r="AB45" s="686">
        <v>-15528158.069</v>
      </c>
      <c r="AC45" s="686">
        <v>-15483167.009</v>
      </c>
      <c r="AD45" s="686">
        <v>-14227110.139</v>
      </c>
      <c r="AE45" s="703">
        <v>-13350362.989</v>
      </c>
      <c r="AF45" s="686">
        <v>-13996529.979</v>
      </c>
      <c r="AG45" s="686">
        <v>-14978876.229</v>
      </c>
      <c r="AH45" s="686">
        <v>-15647449.778999999</v>
      </c>
      <c r="AI45" s="686">
        <v>-16969951.259</v>
      </c>
      <c r="AJ45" s="686">
        <v>-16727003.339</v>
      </c>
      <c r="AK45" s="686">
        <v>-16873456.609000001</v>
      </c>
      <c r="AL45" s="686">
        <v>-17713021.449000001</v>
      </c>
      <c r="AM45" s="686">
        <v>-17175947.579</v>
      </c>
      <c r="AN45" s="686">
        <v>-17175947.579</v>
      </c>
      <c r="AO45" s="686">
        <v>-17175947.579</v>
      </c>
      <c r="AP45" s="704">
        <v>-17175947.579</v>
      </c>
      <c r="AQ45" s="686"/>
    </row>
    <row r="46" spans="1:43" ht="12.5" outlineLevel="3">
      <c r="A46" s="799" t="s">
        <v>1918</v>
      </c>
      <c r="B46" s="800" t="s">
        <v>1919</v>
      </c>
      <c r="C46" s="801" t="s">
        <v>1920</v>
      </c>
      <c r="D46" s="802"/>
      <c r="E46" s="803"/>
      <c r="F46" s="686">
        <v>126549887.06</v>
      </c>
      <c r="G46" s="686">
        <v>113130153.31</v>
      </c>
      <c r="H46" s="686">
        <v>13419733.75</v>
      </c>
      <c r="I46" s="804">
        <v>0.11862207693847242</v>
      </c>
      <c r="J46" s="804"/>
      <c r="K46" s="805"/>
      <c r="L46" s="705">
        <v>107414827.3</v>
      </c>
      <c r="M46" s="707">
        <v>19135059.760000005</v>
      </c>
      <c r="N46" s="805"/>
      <c r="O46" s="705">
        <v>124145348.73</v>
      </c>
      <c r="P46" s="707">
        <v>2404538.3299999982</v>
      </c>
      <c r="R46" s="703">
        <v>97121377.989999995</v>
      </c>
      <c r="S46" s="703">
        <v>99732074.230000004</v>
      </c>
      <c r="T46" s="686">
        <v>97536911.170000002</v>
      </c>
      <c r="U46" s="686">
        <v>97568734.989999995</v>
      </c>
      <c r="V46" s="686">
        <v>99122265.560000002</v>
      </c>
      <c r="W46" s="686">
        <v>99487730.069999993</v>
      </c>
      <c r="X46" s="686">
        <v>102946158.39</v>
      </c>
      <c r="Y46" s="686">
        <v>105070665.98999999</v>
      </c>
      <c r="Z46" s="686">
        <v>107414827.3</v>
      </c>
      <c r="AA46" s="686">
        <v>108671002.76000001</v>
      </c>
      <c r="AB46" s="686">
        <v>110623566.68000001</v>
      </c>
      <c r="AC46" s="686">
        <v>112616716.83</v>
      </c>
      <c r="AD46" s="686">
        <v>113130153.31</v>
      </c>
      <c r="AE46" s="703">
        <v>114012475.65000001</v>
      </c>
      <c r="AF46" s="686">
        <v>116477509.56</v>
      </c>
      <c r="AG46" s="686">
        <v>118282022.45</v>
      </c>
      <c r="AH46" s="686">
        <v>119761463.23999999</v>
      </c>
      <c r="AI46" s="686">
        <v>122500162.09999999</v>
      </c>
      <c r="AJ46" s="686">
        <v>122131836.28</v>
      </c>
      <c r="AK46" s="686">
        <v>124145348.73</v>
      </c>
      <c r="AL46" s="686">
        <v>126549887.06</v>
      </c>
      <c r="AM46" s="686">
        <v>126549887.06</v>
      </c>
      <c r="AN46" s="686">
        <v>126549887.06</v>
      </c>
      <c r="AO46" s="686">
        <v>126549887.06</v>
      </c>
      <c r="AP46" s="704">
        <v>126549887.06</v>
      </c>
      <c r="AQ46" s="686"/>
    </row>
    <row r="47" spans="1:43" ht="12.5" outlineLevel="3">
      <c r="A47" s="799" t="s">
        <v>1921</v>
      </c>
      <c r="B47" s="800" t="s">
        <v>1922</v>
      </c>
      <c r="C47" s="801" t="s">
        <v>1923</v>
      </c>
      <c r="D47" s="802"/>
      <c r="E47" s="803"/>
      <c r="F47" s="686">
        <v>0</v>
      </c>
      <c r="G47" s="686">
        <v>0</v>
      </c>
      <c r="H47" s="686">
        <v>0</v>
      </c>
      <c r="I47" s="804">
        <v>0</v>
      </c>
      <c r="J47" s="804"/>
      <c r="K47" s="805"/>
      <c r="L47" s="705">
        <v>0</v>
      </c>
      <c r="M47" s="707">
        <v>0</v>
      </c>
      <c r="N47" s="805"/>
      <c r="O47" s="705">
        <v>0</v>
      </c>
      <c r="P47" s="707">
        <v>0</v>
      </c>
      <c r="R47" s="703">
        <v>-4250054.3</v>
      </c>
      <c r="S47" s="703">
        <v>-4293913.4400000004</v>
      </c>
      <c r="T47" s="686">
        <v>0</v>
      </c>
      <c r="U47" s="686">
        <v>0</v>
      </c>
      <c r="V47" s="686">
        <v>0</v>
      </c>
      <c r="W47" s="686">
        <v>0</v>
      </c>
      <c r="X47" s="686">
        <v>0</v>
      </c>
      <c r="Y47" s="686">
        <v>0</v>
      </c>
      <c r="Z47" s="686">
        <v>0</v>
      </c>
      <c r="AA47" s="686">
        <v>0</v>
      </c>
      <c r="AB47" s="686">
        <v>0</v>
      </c>
      <c r="AC47" s="686">
        <v>0</v>
      </c>
      <c r="AD47" s="686">
        <v>0</v>
      </c>
      <c r="AE47" s="703">
        <v>0</v>
      </c>
      <c r="AF47" s="686">
        <v>0</v>
      </c>
      <c r="AG47" s="686">
        <v>0</v>
      </c>
      <c r="AH47" s="686">
        <v>0</v>
      </c>
      <c r="AI47" s="686">
        <v>0</v>
      </c>
      <c r="AJ47" s="686">
        <v>0</v>
      </c>
      <c r="AK47" s="686">
        <v>0</v>
      </c>
      <c r="AL47" s="686">
        <v>0</v>
      </c>
      <c r="AM47" s="686">
        <v>0</v>
      </c>
      <c r="AN47" s="686">
        <v>0</v>
      </c>
      <c r="AO47" s="686">
        <v>0</v>
      </c>
      <c r="AP47" s="704">
        <v>0</v>
      </c>
      <c r="AQ47" s="686"/>
    </row>
    <row r="48" spans="1:43" ht="12.5" outlineLevel="3">
      <c r="A48" s="799" t="s">
        <v>3655</v>
      </c>
      <c r="B48" s="800" t="s">
        <v>3656</v>
      </c>
      <c r="C48" s="801" t="s">
        <v>3657</v>
      </c>
      <c r="D48" s="802"/>
      <c r="E48" s="803"/>
      <c r="F48" s="686">
        <v>1118773.26</v>
      </c>
      <c r="G48" s="686">
        <v>0</v>
      </c>
      <c r="H48" s="686">
        <v>1118773.26</v>
      </c>
      <c r="I48" s="804" t="s">
        <v>3376</v>
      </c>
      <c r="J48" s="804"/>
      <c r="K48" s="805"/>
      <c r="L48" s="705">
        <v>0</v>
      </c>
      <c r="M48" s="707">
        <v>1118773.26</v>
      </c>
      <c r="N48" s="805"/>
      <c r="O48" s="705">
        <v>1071253.5</v>
      </c>
      <c r="P48" s="707">
        <v>47519.760000000009</v>
      </c>
      <c r="R48" s="703">
        <v>0</v>
      </c>
      <c r="S48" s="703">
        <v>0</v>
      </c>
      <c r="T48" s="686">
        <v>0</v>
      </c>
      <c r="U48" s="686">
        <v>0</v>
      </c>
      <c r="V48" s="686">
        <v>0</v>
      </c>
      <c r="W48" s="686">
        <v>0</v>
      </c>
      <c r="X48" s="686">
        <v>0</v>
      </c>
      <c r="Y48" s="686">
        <v>0</v>
      </c>
      <c r="Z48" s="686">
        <v>0</v>
      </c>
      <c r="AA48" s="686">
        <v>0</v>
      </c>
      <c r="AB48" s="686">
        <v>0</v>
      </c>
      <c r="AC48" s="686">
        <v>0</v>
      </c>
      <c r="AD48" s="686">
        <v>0</v>
      </c>
      <c r="AE48" s="703">
        <v>0</v>
      </c>
      <c r="AF48" s="686">
        <v>0</v>
      </c>
      <c r="AG48" s="686">
        <v>998460.41</v>
      </c>
      <c r="AH48" s="686">
        <v>1046796.96</v>
      </c>
      <c r="AI48" s="686">
        <v>1095672.78</v>
      </c>
      <c r="AJ48" s="686">
        <v>1024014.91</v>
      </c>
      <c r="AK48" s="686">
        <v>1071253.5</v>
      </c>
      <c r="AL48" s="686">
        <v>1118773.26</v>
      </c>
      <c r="AM48" s="686">
        <v>1118773.26</v>
      </c>
      <c r="AN48" s="686">
        <v>1118773.26</v>
      </c>
      <c r="AO48" s="686">
        <v>1118773.26</v>
      </c>
      <c r="AP48" s="704">
        <v>1118773.26</v>
      </c>
      <c r="AQ48" s="686"/>
    </row>
    <row r="49" spans="1:43" ht="12.5" outlineLevel="3">
      <c r="A49" s="799" t="s">
        <v>1924</v>
      </c>
      <c r="B49" s="800" t="s">
        <v>1925</v>
      </c>
      <c r="C49" s="801" t="s">
        <v>1926</v>
      </c>
      <c r="D49" s="802"/>
      <c r="E49" s="803"/>
      <c r="F49" s="686">
        <v>59074.19</v>
      </c>
      <c r="G49" s="686">
        <v>31167658.789999999</v>
      </c>
      <c r="H49" s="686">
        <v>-31108584.599999998</v>
      </c>
      <c r="I49" s="804">
        <v>-0.99810463177879261</v>
      </c>
      <c r="J49" s="804"/>
      <c r="K49" s="805"/>
      <c r="L49" s="705">
        <v>33446110.949999999</v>
      </c>
      <c r="M49" s="707">
        <v>-33387036.759999998</v>
      </c>
      <c r="N49" s="805"/>
      <c r="O49" s="705">
        <v>59074.19</v>
      </c>
      <c r="P49" s="707">
        <v>0</v>
      </c>
      <c r="R49" s="703">
        <v>30811026.030000001</v>
      </c>
      <c r="S49" s="703">
        <v>31673113.870000001</v>
      </c>
      <c r="T49" s="686">
        <v>32543069.510000002</v>
      </c>
      <c r="U49" s="686">
        <v>31088202.73</v>
      </c>
      <c r="V49" s="686">
        <v>31926583</v>
      </c>
      <c r="W49" s="686">
        <v>32767894.199999999</v>
      </c>
      <c r="X49" s="686">
        <v>31948879.739999998</v>
      </c>
      <c r="Y49" s="686">
        <v>32695460.390000001</v>
      </c>
      <c r="Z49" s="686">
        <v>33446110.949999999</v>
      </c>
      <c r="AA49" s="686">
        <v>32499744.649999999</v>
      </c>
      <c r="AB49" s="686">
        <v>33244462.059999999</v>
      </c>
      <c r="AC49" s="686">
        <v>33993606.340000004</v>
      </c>
      <c r="AD49" s="686">
        <v>31167658.789999999</v>
      </c>
      <c r="AE49" s="703">
        <v>31951860.460000001</v>
      </c>
      <c r="AF49" s="686">
        <v>59074.12</v>
      </c>
      <c r="AG49" s="686">
        <v>59074.12</v>
      </c>
      <c r="AH49" s="686">
        <v>59074.12</v>
      </c>
      <c r="AI49" s="686">
        <v>59074.12</v>
      </c>
      <c r="AJ49" s="686">
        <v>59074.19</v>
      </c>
      <c r="AK49" s="686">
        <v>59074.19</v>
      </c>
      <c r="AL49" s="686">
        <v>59074.19</v>
      </c>
      <c r="AM49" s="686">
        <v>59074.19</v>
      </c>
      <c r="AN49" s="686">
        <v>59074.19</v>
      </c>
      <c r="AO49" s="686">
        <v>59074.19</v>
      </c>
      <c r="AP49" s="704">
        <v>59074.19</v>
      </c>
      <c r="AQ49" s="686"/>
    </row>
    <row r="50" spans="1:43" ht="12.5" outlineLevel="3">
      <c r="A50" s="799" t="s">
        <v>1927</v>
      </c>
      <c r="B50" s="800" t="s">
        <v>1928</v>
      </c>
      <c r="C50" s="801" t="s">
        <v>1929</v>
      </c>
      <c r="D50" s="802"/>
      <c r="E50" s="803"/>
      <c r="F50" s="686">
        <v>0</v>
      </c>
      <c r="G50" s="686">
        <v>1004475.82</v>
      </c>
      <c r="H50" s="686">
        <v>-1004475.82</v>
      </c>
      <c r="I50" s="804" t="s">
        <v>3376</v>
      </c>
      <c r="J50" s="804"/>
      <c r="K50" s="805"/>
      <c r="L50" s="705">
        <v>842708.84</v>
      </c>
      <c r="M50" s="707">
        <v>-842708.84</v>
      </c>
      <c r="N50" s="805"/>
      <c r="O50" s="705">
        <v>0</v>
      </c>
      <c r="P50" s="707">
        <v>0</v>
      </c>
      <c r="R50" s="703">
        <v>557362.24</v>
      </c>
      <c r="S50" s="703">
        <v>589998.56000000006</v>
      </c>
      <c r="T50" s="686">
        <v>623540.20000000007</v>
      </c>
      <c r="U50" s="686">
        <v>658075.93000000005</v>
      </c>
      <c r="V50" s="686">
        <v>693490.73</v>
      </c>
      <c r="W50" s="686">
        <v>729662.67</v>
      </c>
      <c r="X50" s="686">
        <v>766689.72</v>
      </c>
      <c r="Y50" s="686">
        <v>804345.1</v>
      </c>
      <c r="Z50" s="686">
        <v>842708.84</v>
      </c>
      <c r="AA50" s="686">
        <v>881859.21</v>
      </c>
      <c r="AB50" s="686">
        <v>921802.56</v>
      </c>
      <c r="AC50" s="686">
        <v>962708.09</v>
      </c>
      <c r="AD50" s="686">
        <v>1004475.82</v>
      </c>
      <c r="AE50" s="703">
        <v>1046906.06</v>
      </c>
      <c r="AF50" s="686">
        <v>-7.0000000000000007E-2</v>
      </c>
      <c r="AG50" s="686">
        <v>-7.0000000000000007E-2</v>
      </c>
      <c r="AH50" s="686">
        <v>-7.0000000000000007E-2</v>
      </c>
      <c r="AI50" s="686">
        <v>-7.0000000000000007E-2</v>
      </c>
      <c r="AJ50" s="686">
        <v>0</v>
      </c>
      <c r="AK50" s="686">
        <v>0</v>
      </c>
      <c r="AL50" s="686">
        <v>0</v>
      </c>
      <c r="AM50" s="686">
        <v>0</v>
      </c>
      <c r="AN50" s="686">
        <v>0</v>
      </c>
      <c r="AO50" s="686">
        <v>0</v>
      </c>
      <c r="AP50" s="704">
        <v>0</v>
      </c>
      <c r="AQ50" s="686"/>
    </row>
    <row r="51" spans="1:43" ht="12.5">
      <c r="A51" s="894" t="s">
        <v>1930</v>
      </c>
      <c r="B51" s="895" t="s">
        <v>1357</v>
      </c>
      <c r="C51" s="901" t="s">
        <v>1931</v>
      </c>
      <c r="D51" s="897"/>
      <c r="E51" s="898"/>
      <c r="F51" s="708">
        <v>1417444288.2089999</v>
      </c>
      <c r="G51" s="708">
        <v>1368455313.5389998</v>
      </c>
      <c r="H51" s="708">
        <v>48988974.670000076</v>
      </c>
      <c r="I51" s="681">
        <v>3.5798739049292261E-2</v>
      </c>
      <c r="J51" s="709"/>
      <c r="K51" s="710"/>
      <c r="L51" s="708">
        <v>1348701352.2489998</v>
      </c>
      <c r="M51" s="711">
        <v>68742935.960000038</v>
      </c>
      <c r="N51" s="710"/>
      <c r="O51" s="708">
        <v>1410810336.1190002</v>
      </c>
      <c r="P51" s="711">
        <v>6633952.0899996758</v>
      </c>
      <c r="Q51" s="708"/>
      <c r="R51" s="712">
        <v>1298879279.9290001</v>
      </c>
      <c r="S51" s="712">
        <v>1305094958.359</v>
      </c>
      <c r="T51" s="708">
        <v>1311302615.8990002</v>
      </c>
      <c r="U51" s="708">
        <v>1315667792.8990002</v>
      </c>
      <c r="V51" s="708">
        <v>1322706777.579</v>
      </c>
      <c r="W51" s="708">
        <v>1330193707.3590002</v>
      </c>
      <c r="X51" s="708">
        <v>1333735597.1490002</v>
      </c>
      <c r="Y51" s="708">
        <v>1340969247.5990002</v>
      </c>
      <c r="Z51" s="708">
        <v>1348701352.2489998</v>
      </c>
      <c r="AA51" s="708">
        <v>1353757074.3090003</v>
      </c>
      <c r="AB51" s="708">
        <v>1357907132.109</v>
      </c>
      <c r="AC51" s="708">
        <v>1365759254.0489998</v>
      </c>
      <c r="AD51" s="708">
        <v>1368455313.5389998</v>
      </c>
      <c r="AE51" s="712">
        <v>1375881593.6589999</v>
      </c>
      <c r="AF51" s="708">
        <v>1382777882.2689998</v>
      </c>
      <c r="AG51" s="708">
        <v>1388174496.9489999</v>
      </c>
      <c r="AH51" s="708">
        <v>1395676212.9289999</v>
      </c>
      <c r="AI51" s="708">
        <v>1402062591.0889997</v>
      </c>
      <c r="AJ51" s="708">
        <v>1404037723.309</v>
      </c>
      <c r="AK51" s="708">
        <v>1410810336.1190002</v>
      </c>
      <c r="AL51" s="708">
        <v>1417444288.2089999</v>
      </c>
      <c r="AM51" s="708">
        <v>1417990891.339</v>
      </c>
      <c r="AN51" s="708">
        <v>1417990891.339</v>
      </c>
      <c r="AO51" s="708">
        <v>1417990891.339</v>
      </c>
      <c r="AP51" s="713">
        <v>1417990891.339</v>
      </c>
    </row>
    <row r="52" spans="1:43" ht="12.5">
      <c r="A52" s="799"/>
      <c r="B52" s="891" t="s">
        <v>1366</v>
      </c>
      <c r="C52" s="902" t="s">
        <v>34</v>
      </c>
      <c r="D52" s="496"/>
      <c r="E52" s="893"/>
      <c r="F52" s="705">
        <v>2465620820.118</v>
      </c>
      <c r="G52" s="705">
        <v>2363492268.3859997</v>
      </c>
      <c r="H52" s="705">
        <v>102128551.73200035</v>
      </c>
      <c r="I52" s="680">
        <v>4.3210867705415726E-2</v>
      </c>
      <c r="J52" s="706"/>
      <c r="K52" s="702"/>
      <c r="L52" s="705">
        <v>2310365142.6660004</v>
      </c>
      <c r="M52" s="707">
        <v>155255677.45199966</v>
      </c>
      <c r="N52" s="702"/>
      <c r="O52" s="705">
        <v>2448976505.1680002</v>
      </c>
      <c r="P52" s="707">
        <v>16644314.949999809</v>
      </c>
      <c r="Q52" s="705"/>
      <c r="R52" s="703">
        <v>2236594344.0760002</v>
      </c>
      <c r="S52" s="703">
        <v>2242087353.7259998</v>
      </c>
      <c r="T52" s="686">
        <v>2247844295.2059999</v>
      </c>
      <c r="U52" s="686">
        <v>2251036566.6360002</v>
      </c>
      <c r="V52" s="686">
        <v>2258915132.6859999</v>
      </c>
      <c r="W52" s="686">
        <v>2268425707.9159999</v>
      </c>
      <c r="X52" s="686">
        <v>2293827392.6559997</v>
      </c>
      <c r="Y52" s="686">
        <v>2300088462.5559998</v>
      </c>
      <c r="Z52" s="686">
        <v>2310365142.6660004</v>
      </c>
      <c r="AA52" s="686">
        <v>2325862007.1859999</v>
      </c>
      <c r="AB52" s="686">
        <v>2340237732.1660004</v>
      </c>
      <c r="AC52" s="686">
        <v>2354240998.3960009</v>
      </c>
      <c r="AD52" s="686">
        <v>2363492268.3859997</v>
      </c>
      <c r="AE52" s="703">
        <v>2371816938.6760001</v>
      </c>
      <c r="AF52" s="686">
        <v>2381238674.7180004</v>
      </c>
      <c r="AG52" s="686">
        <v>2398867571.8179998</v>
      </c>
      <c r="AH52" s="686">
        <v>2408817514.7279997</v>
      </c>
      <c r="AI52" s="686">
        <v>2422160213.6780005</v>
      </c>
      <c r="AJ52" s="686">
        <v>2435478217.3979998</v>
      </c>
      <c r="AK52" s="686">
        <v>2448976505.1680002</v>
      </c>
      <c r="AL52" s="686">
        <v>2465620820.118</v>
      </c>
      <c r="AM52" s="686">
        <v>2447623428.3979998</v>
      </c>
      <c r="AN52" s="686">
        <v>2447623428.3979998</v>
      </c>
      <c r="AO52" s="686">
        <v>2447623428.3979998</v>
      </c>
      <c r="AP52" s="704">
        <v>2447623428.3979998</v>
      </c>
    </row>
    <row r="53" spans="1:43" ht="1.5" customHeight="1" outlineLevel="2">
      <c r="A53" s="799"/>
      <c r="B53" s="891"/>
      <c r="C53" s="899"/>
      <c r="D53" s="496"/>
      <c r="E53" s="893"/>
      <c r="F53" s="686"/>
      <c r="G53" s="686"/>
      <c r="H53" s="705">
        <v>0</v>
      </c>
      <c r="I53" s="680">
        <v>0</v>
      </c>
      <c r="J53" s="706"/>
      <c r="K53" s="702"/>
      <c r="L53" s="705"/>
      <c r="M53" s="707">
        <v>0</v>
      </c>
      <c r="N53" s="702"/>
      <c r="O53" s="705"/>
      <c r="P53" s="707">
        <v>0</v>
      </c>
      <c r="Q53" s="705"/>
      <c r="R53" s="703"/>
      <c r="S53" s="703"/>
      <c r="T53" s="686"/>
      <c r="U53" s="686"/>
      <c r="V53" s="686"/>
      <c r="W53" s="686"/>
      <c r="X53" s="686"/>
      <c r="Y53" s="686"/>
      <c r="Z53" s="686"/>
      <c r="AA53" s="686"/>
      <c r="AB53" s="686"/>
      <c r="AC53" s="686"/>
      <c r="AD53" s="686"/>
      <c r="AE53" s="703"/>
      <c r="AF53" s="686"/>
      <c r="AG53" s="686"/>
      <c r="AH53" s="686"/>
      <c r="AI53" s="686"/>
      <c r="AJ53" s="686"/>
      <c r="AK53" s="686"/>
      <c r="AL53" s="686"/>
      <c r="AM53" s="686"/>
      <c r="AN53" s="686"/>
      <c r="AO53" s="686"/>
      <c r="AP53" s="704"/>
    </row>
    <row r="54" spans="1:43" ht="12.5">
      <c r="A54" s="799" t="s">
        <v>1932</v>
      </c>
      <c r="B54" s="891" t="s">
        <v>1372</v>
      </c>
      <c r="C54" s="899" t="s">
        <v>1933</v>
      </c>
      <c r="D54" s="496"/>
      <c r="E54" s="893"/>
      <c r="F54" s="714">
        <v>0</v>
      </c>
      <c r="G54" s="714">
        <v>0</v>
      </c>
      <c r="H54" s="705">
        <v>0</v>
      </c>
      <c r="I54" s="680">
        <v>0</v>
      </c>
      <c r="J54" s="706"/>
      <c r="K54" s="702"/>
      <c r="L54" s="715">
        <v>0</v>
      </c>
      <c r="M54" s="707">
        <v>0</v>
      </c>
      <c r="N54" s="702"/>
      <c r="O54" s="715">
        <v>0</v>
      </c>
      <c r="P54" s="707">
        <v>0</v>
      </c>
      <c r="Q54" s="715"/>
      <c r="R54" s="703">
        <v>0</v>
      </c>
      <c r="S54" s="703">
        <v>0</v>
      </c>
      <c r="T54" s="686">
        <v>0</v>
      </c>
      <c r="U54" s="686">
        <v>0</v>
      </c>
      <c r="V54" s="686">
        <v>0</v>
      </c>
      <c r="W54" s="686">
        <v>0</v>
      </c>
      <c r="X54" s="686">
        <v>0</v>
      </c>
      <c r="Y54" s="686">
        <v>0</v>
      </c>
      <c r="Z54" s="686">
        <v>0</v>
      </c>
      <c r="AA54" s="686">
        <v>0</v>
      </c>
      <c r="AB54" s="686">
        <v>0</v>
      </c>
      <c r="AC54" s="686">
        <v>0</v>
      </c>
      <c r="AD54" s="686">
        <v>0</v>
      </c>
      <c r="AE54" s="703">
        <v>0</v>
      </c>
      <c r="AF54" s="686">
        <v>0</v>
      </c>
      <c r="AG54" s="686">
        <v>0</v>
      </c>
      <c r="AH54" s="686">
        <v>0</v>
      </c>
      <c r="AI54" s="686">
        <v>0</v>
      </c>
      <c r="AJ54" s="686">
        <v>0</v>
      </c>
      <c r="AK54" s="686">
        <v>0</v>
      </c>
      <c r="AL54" s="686">
        <v>0</v>
      </c>
      <c r="AM54" s="686">
        <v>0</v>
      </c>
      <c r="AN54" s="686">
        <v>0</v>
      </c>
      <c r="AO54" s="686">
        <v>0</v>
      </c>
      <c r="AP54" s="704">
        <v>0</v>
      </c>
    </row>
    <row r="55" spans="1:43" ht="1.5" customHeight="1" outlineLevel="2">
      <c r="A55" s="799"/>
      <c r="B55" s="891"/>
      <c r="C55" s="899"/>
      <c r="D55" s="496"/>
      <c r="E55" s="893"/>
      <c r="F55" s="714"/>
      <c r="G55" s="714"/>
      <c r="H55" s="705">
        <v>0</v>
      </c>
      <c r="I55" s="680">
        <v>0</v>
      </c>
      <c r="J55" s="706"/>
      <c r="K55" s="702"/>
      <c r="L55" s="715"/>
      <c r="M55" s="707">
        <v>0</v>
      </c>
      <c r="N55" s="702"/>
      <c r="O55" s="715"/>
      <c r="P55" s="707">
        <v>0</v>
      </c>
      <c r="Q55" s="715"/>
      <c r="R55" s="703"/>
      <c r="S55" s="703"/>
      <c r="T55" s="686"/>
      <c r="U55" s="686"/>
      <c r="V55" s="686"/>
      <c r="W55" s="686"/>
      <c r="X55" s="686"/>
      <c r="Y55" s="686"/>
      <c r="Z55" s="686"/>
      <c r="AA55" s="686"/>
      <c r="AB55" s="686"/>
      <c r="AC55" s="686"/>
      <c r="AD55" s="686"/>
      <c r="AE55" s="703"/>
      <c r="AF55" s="686"/>
      <c r="AG55" s="686"/>
      <c r="AH55" s="686"/>
      <c r="AI55" s="686"/>
      <c r="AJ55" s="686"/>
      <c r="AK55" s="686"/>
      <c r="AL55" s="686"/>
      <c r="AM55" s="686"/>
      <c r="AN55" s="686"/>
      <c r="AO55" s="686"/>
      <c r="AP55" s="704"/>
    </row>
    <row r="56" spans="1:43" ht="12.5">
      <c r="A56" s="799" t="s">
        <v>1934</v>
      </c>
      <c r="B56" s="891" t="s">
        <v>1381</v>
      </c>
      <c r="C56" s="899" t="s">
        <v>1935</v>
      </c>
      <c r="D56" s="496"/>
      <c r="E56" s="893"/>
      <c r="F56" s="714">
        <v>0</v>
      </c>
      <c r="G56" s="714">
        <v>0</v>
      </c>
      <c r="H56" s="705">
        <v>0</v>
      </c>
      <c r="I56" s="680">
        <v>0</v>
      </c>
      <c r="J56" s="706"/>
      <c r="K56" s="702"/>
      <c r="L56" s="715">
        <v>0</v>
      </c>
      <c r="M56" s="707">
        <v>0</v>
      </c>
      <c r="N56" s="702"/>
      <c r="O56" s="715">
        <v>0</v>
      </c>
      <c r="P56" s="707">
        <v>0</v>
      </c>
      <c r="Q56" s="715"/>
      <c r="R56" s="703">
        <v>0</v>
      </c>
      <c r="S56" s="703">
        <v>0</v>
      </c>
      <c r="T56" s="686">
        <v>0</v>
      </c>
      <c r="U56" s="686">
        <v>0</v>
      </c>
      <c r="V56" s="686">
        <v>0</v>
      </c>
      <c r="W56" s="686">
        <v>0</v>
      </c>
      <c r="X56" s="686">
        <v>0</v>
      </c>
      <c r="Y56" s="686">
        <v>0</v>
      </c>
      <c r="Z56" s="686">
        <v>0</v>
      </c>
      <c r="AA56" s="686">
        <v>0</v>
      </c>
      <c r="AB56" s="686">
        <v>0</v>
      </c>
      <c r="AC56" s="686">
        <v>0</v>
      </c>
      <c r="AD56" s="686">
        <v>0</v>
      </c>
      <c r="AE56" s="703">
        <v>0</v>
      </c>
      <c r="AF56" s="686">
        <v>0</v>
      </c>
      <c r="AG56" s="686">
        <v>0</v>
      </c>
      <c r="AH56" s="686">
        <v>0</v>
      </c>
      <c r="AI56" s="686">
        <v>0</v>
      </c>
      <c r="AJ56" s="686">
        <v>0</v>
      </c>
      <c r="AK56" s="686">
        <v>0</v>
      </c>
      <c r="AL56" s="686">
        <v>0</v>
      </c>
      <c r="AM56" s="686">
        <v>0</v>
      </c>
      <c r="AN56" s="686">
        <v>0</v>
      </c>
      <c r="AO56" s="686">
        <v>0</v>
      </c>
      <c r="AP56" s="704">
        <v>0</v>
      </c>
    </row>
    <row r="57" spans="1:43" ht="1.5" customHeight="1" outlineLevel="2">
      <c r="A57" s="799"/>
      <c r="B57" s="891"/>
      <c r="C57" s="899"/>
      <c r="D57" s="496"/>
      <c r="E57" s="893"/>
      <c r="F57" s="714"/>
      <c r="G57" s="714"/>
      <c r="H57" s="705">
        <v>0</v>
      </c>
      <c r="I57" s="680">
        <v>0</v>
      </c>
      <c r="J57" s="706"/>
      <c r="K57" s="702"/>
      <c r="L57" s="715"/>
      <c r="M57" s="707">
        <v>0</v>
      </c>
      <c r="N57" s="702"/>
      <c r="O57" s="715"/>
      <c r="P57" s="707">
        <v>0</v>
      </c>
      <c r="Q57" s="715"/>
      <c r="R57" s="703"/>
      <c r="S57" s="703"/>
      <c r="T57" s="686"/>
      <c r="U57" s="686"/>
      <c r="V57" s="686"/>
      <c r="W57" s="686"/>
      <c r="X57" s="686"/>
      <c r="Y57" s="686"/>
      <c r="Z57" s="686"/>
      <c r="AA57" s="686"/>
      <c r="AB57" s="686"/>
      <c r="AC57" s="686"/>
      <c r="AD57" s="686"/>
      <c r="AE57" s="703"/>
      <c r="AF57" s="686"/>
      <c r="AG57" s="686"/>
      <c r="AH57" s="686"/>
      <c r="AI57" s="686"/>
      <c r="AJ57" s="686"/>
      <c r="AK57" s="686"/>
      <c r="AL57" s="686"/>
      <c r="AM57" s="686"/>
      <c r="AN57" s="686"/>
      <c r="AO57" s="686"/>
      <c r="AP57" s="704"/>
    </row>
    <row r="58" spans="1:43" ht="12.5">
      <c r="A58" s="799" t="s">
        <v>1936</v>
      </c>
      <c r="B58" s="891" t="s">
        <v>1387</v>
      </c>
      <c r="C58" s="899" t="s">
        <v>1937</v>
      </c>
      <c r="D58" s="496"/>
      <c r="E58" s="893"/>
      <c r="F58" s="714">
        <v>0</v>
      </c>
      <c r="G58" s="714">
        <v>0</v>
      </c>
      <c r="H58" s="705">
        <v>0</v>
      </c>
      <c r="I58" s="680">
        <v>0</v>
      </c>
      <c r="J58" s="706"/>
      <c r="K58" s="702"/>
      <c r="L58" s="715">
        <v>0</v>
      </c>
      <c r="M58" s="707">
        <v>0</v>
      </c>
      <c r="N58" s="702"/>
      <c r="O58" s="715">
        <v>0</v>
      </c>
      <c r="P58" s="707">
        <v>0</v>
      </c>
      <c r="Q58" s="715"/>
      <c r="R58" s="703">
        <v>0</v>
      </c>
      <c r="S58" s="703">
        <v>0</v>
      </c>
      <c r="T58" s="686">
        <v>0</v>
      </c>
      <c r="U58" s="686">
        <v>0</v>
      </c>
      <c r="V58" s="686">
        <v>0</v>
      </c>
      <c r="W58" s="686">
        <v>0</v>
      </c>
      <c r="X58" s="686">
        <v>0</v>
      </c>
      <c r="Y58" s="686">
        <v>0</v>
      </c>
      <c r="Z58" s="686">
        <v>0</v>
      </c>
      <c r="AA58" s="686">
        <v>0</v>
      </c>
      <c r="AB58" s="686">
        <v>0</v>
      </c>
      <c r="AC58" s="686">
        <v>0</v>
      </c>
      <c r="AD58" s="686">
        <v>0</v>
      </c>
      <c r="AE58" s="703">
        <v>0</v>
      </c>
      <c r="AF58" s="686">
        <v>0</v>
      </c>
      <c r="AG58" s="686">
        <v>0</v>
      </c>
      <c r="AH58" s="686">
        <v>0</v>
      </c>
      <c r="AI58" s="686">
        <v>0</v>
      </c>
      <c r="AJ58" s="686">
        <v>0</v>
      </c>
      <c r="AK58" s="686">
        <v>0</v>
      </c>
      <c r="AL58" s="686">
        <v>0</v>
      </c>
      <c r="AM58" s="686">
        <v>0</v>
      </c>
      <c r="AN58" s="686">
        <v>0</v>
      </c>
      <c r="AO58" s="686">
        <v>0</v>
      </c>
      <c r="AP58" s="704">
        <v>0</v>
      </c>
    </row>
    <row r="59" spans="1:43" ht="1.5" customHeight="1" outlineLevel="2">
      <c r="A59" s="799"/>
      <c r="B59" s="891"/>
      <c r="C59" s="899"/>
      <c r="D59" s="496"/>
      <c r="E59" s="893"/>
      <c r="F59" s="714"/>
      <c r="G59" s="714"/>
      <c r="H59" s="705">
        <v>0</v>
      </c>
      <c r="I59" s="680">
        <v>0</v>
      </c>
      <c r="J59" s="706"/>
      <c r="K59" s="702"/>
      <c r="L59" s="715"/>
      <c r="M59" s="707">
        <v>0</v>
      </c>
      <c r="N59" s="702"/>
      <c r="O59" s="715"/>
      <c r="P59" s="707">
        <v>0</v>
      </c>
      <c r="Q59" s="715"/>
      <c r="R59" s="703"/>
      <c r="S59" s="703"/>
      <c r="T59" s="686"/>
      <c r="U59" s="686"/>
      <c r="V59" s="686"/>
      <c r="W59" s="686"/>
      <c r="X59" s="686"/>
      <c r="Y59" s="686"/>
      <c r="Z59" s="686"/>
      <c r="AA59" s="686"/>
      <c r="AB59" s="686"/>
      <c r="AC59" s="686"/>
      <c r="AD59" s="686"/>
      <c r="AE59" s="703"/>
      <c r="AF59" s="686"/>
      <c r="AG59" s="686"/>
      <c r="AH59" s="686"/>
      <c r="AI59" s="686"/>
      <c r="AJ59" s="686"/>
      <c r="AK59" s="686"/>
      <c r="AL59" s="686"/>
      <c r="AM59" s="686"/>
      <c r="AN59" s="686"/>
      <c r="AO59" s="686"/>
      <c r="AP59" s="704"/>
    </row>
    <row r="60" spans="1:43" ht="12.5">
      <c r="A60" s="799" t="s">
        <v>1938</v>
      </c>
      <c r="B60" s="891" t="s">
        <v>1390</v>
      </c>
      <c r="C60" s="899" t="s">
        <v>1939</v>
      </c>
      <c r="D60" s="496"/>
      <c r="E60" s="893"/>
      <c r="F60" s="714">
        <v>0</v>
      </c>
      <c r="G60" s="714">
        <v>0</v>
      </c>
      <c r="H60" s="705">
        <v>0</v>
      </c>
      <c r="I60" s="680">
        <v>0</v>
      </c>
      <c r="J60" s="706"/>
      <c r="K60" s="702"/>
      <c r="L60" s="715">
        <v>0</v>
      </c>
      <c r="M60" s="707">
        <v>0</v>
      </c>
      <c r="N60" s="702"/>
      <c r="O60" s="715">
        <v>0</v>
      </c>
      <c r="P60" s="707">
        <v>0</v>
      </c>
      <c r="Q60" s="715"/>
      <c r="R60" s="703">
        <v>0</v>
      </c>
      <c r="S60" s="703">
        <v>0</v>
      </c>
      <c r="T60" s="686">
        <v>0</v>
      </c>
      <c r="U60" s="686">
        <v>0</v>
      </c>
      <c r="V60" s="686">
        <v>0</v>
      </c>
      <c r="W60" s="686">
        <v>0</v>
      </c>
      <c r="X60" s="686">
        <v>0</v>
      </c>
      <c r="Y60" s="686">
        <v>0</v>
      </c>
      <c r="Z60" s="686">
        <v>0</v>
      </c>
      <c r="AA60" s="686">
        <v>0</v>
      </c>
      <c r="AB60" s="686">
        <v>0</v>
      </c>
      <c r="AC60" s="686">
        <v>0</v>
      </c>
      <c r="AD60" s="686">
        <v>0</v>
      </c>
      <c r="AE60" s="703">
        <v>0</v>
      </c>
      <c r="AF60" s="686">
        <v>0</v>
      </c>
      <c r="AG60" s="686">
        <v>0</v>
      </c>
      <c r="AH60" s="686">
        <v>0</v>
      </c>
      <c r="AI60" s="686">
        <v>0</v>
      </c>
      <c r="AJ60" s="686">
        <v>0</v>
      </c>
      <c r="AK60" s="686">
        <v>0</v>
      </c>
      <c r="AL60" s="686">
        <v>0</v>
      </c>
      <c r="AM60" s="686">
        <v>0</v>
      </c>
      <c r="AN60" s="686">
        <v>0</v>
      </c>
      <c r="AO60" s="686">
        <v>0</v>
      </c>
      <c r="AP60" s="704">
        <v>0</v>
      </c>
    </row>
    <row r="61" spans="1:43" ht="1.5" customHeight="1" outlineLevel="2">
      <c r="A61" s="799"/>
      <c r="B61" s="891"/>
      <c r="C61" s="899"/>
      <c r="D61" s="496"/>
      <c r="E61" s="893"/>
      <c r="F61" s="714"/>
      <c r="G61" s="714"/>
      <c r="H61" s="705">
        <v>0</v>
      </c>
      <c r="I61" s="680">
        <v>0</v>
      </c>
      <c r="J61" s="706"/>
      <c r="K61" s="702"/>
      <c r="L61" s="715"/>
      <c r="M61" s="707">
        <v>0</v>
      </c>
      <c r="N61" s="702"/>
      <c r="O61" s="715"/>
      <c r="P61" s="707">
        <v>0</v>
      </c>
      <c r="Q61" s="715"/>
      <c r="R61" s="703"/>
      <c r="S61" s="703"/>
      <c r="T61" s="686"/>
      <c r="U61" s="686"/>
      <c r="V61" s="686"/>
      <c r="W61" s="686"/>
      <c r="X61" s="686"/>
      <c r="Y61" s="686"/>
      <c r="Z61" s="686"/>
      <c r="AA61" s="686"/>
      <c r="AB61" s="686"/>
      <c r="AC61" s="686"/>
      <c r="AD61" s="686"/>
      <c r="AE61" s="703"/>
      <c r="AF61" s="686"/>
      <c r="AG61" s="686"/>
      <c r="AH61" s="686"/>
      <c r="AI61" s="686"/>
      <c r="AJ61" s="686"/>
      <c r="AK61" s="686"/>
      <c r="AL61" s="686"/>
      <c r="AM61" s="686"/>
      <c r="AN61" s="686"/>
      <c r="AO61" s="686"/>
      <c r="AP61" s="704"/>
    </row>
    <row r="62" spans="1:43" ht="12.5">
      <c r="A62" s="799" t="s">
        <v>1940</v>
      </c>
      <c r="B62" s="891" t="s">
        <v>1392</v>
      </c>
      <c r="C62" s="899" t="s">
        <v>1941</v>
      </c>
      <c r="D62" s="496"/>
      <c r="E62" s="893"/>
      <c r="F62" s="714">
        <v>0</v>
      </c>
      <c r="G62" s="714">
        <v>0</v>
      </c>
      <c r="H62" s="705">
        <v>0</v>
      </c>
      <c r="I62" s="680">
        <v>0</v>
      </c>
      <c r="J62" s="706"/>
      <c r="K62" s="702"/>
      <c r="L62" s="715">
        <v>0</v>
      </c>
      <c r="M62" s="707">
        <v>0</v>
      </c>
      <c r="N62" s="702"/>
      <c r="O62" s="715">
        <v>0</v>
      </c>
      <c r="P62" s="707">
        <v>0</v>
      </c>
      <c r="Q62" s="715"/>
      <c r="R62" s="703">
        <v>0</v>
      </c>
      <c r="S62" s="703">
        <v>0</v>
      </c>
      <c r="T62" s="686">
        <v>0</v>
      </c>
      <c r="U62" s="686">
        <v>0</v>
      </c>
      <c r="V62" s="686">
        <v>0</v>
      </c>
      <c r="W62" s="686">
        <v>0</v>
      </c>
      <c r="X62" s="686">
        <v>0</v>
      </c>
      <c r="Y62" s="686">
        <v>0</v>
      </c>
      <c r="Z62" s="686">
        <v>0</v>
      </c>
      <c r="AA62" s="686">
        <v>0</v>
      </c>
      <c r="AB62" s="686">
        <v>0</v>
      </c>
      <c r="AC62" s="686">
        <v>0</v>
      </c>
      <c r="AD62" s="686">
        <v>0</v>
      </c>
      <c r="AE62" s="703">
        <v>0</v>
      </c>
      <c r="AF62" s="686">
        <v>0</v>
      </c>
      <c r="AG62" s="686">
        <v>0</v>
      </c>
      <c r="AH62" s="686">
        <v>0</v>
      </c>
      <c r="AI62" s="686">
        <v>0</v>
      </c>
      <c r="AJ62" s="686">
        <v>0</v>
      </c>
      <c r="AK62" s="686">
        <v>0</v>
      </c>
      <c r="AL62" s="686">
        <v>0</v>
      </c>
      <c r="AM62" s="686">
        <v>0</v>
      </c>
      <c r="AN62" s="686">
        <v>0</v>
      </c>
      <c r="AO62" s="686">
        <v>0</v>
      </c>
      <c r="AP62" s="704">
        <v>0</v>
      </c>
    </row>
    <row r="63" spans="1:43" ht="1.5" customHeight="1" outlineLevel="2">
      <c r="A63" s="799"/>
      <c r="B63" s="891"/>
      <c r="C63" s="899"/>
      <c r="D63" s="496"/>
      <c r="E63" s="893"/>
      <c r="F63" s="714"/>
      <c r="G63" s="714"/>
      <c r="H63" s="705">
        <v>0</v>
      </c>
      <c r="I63" s="680">
        <v>0</v>
      </c>
      <c r="J63" s="706"/>
      <c r="K63" s="702"/>
      <c r="L63" s="715"/>
      <c r="M63" s="707">
        <v>0</v>
      </c>
      <c r="N63" s="702"/>
      <c r="O63" s="715"/>
      <c r="P63" s="707">
        <v>0</v>
      </c>
      <c r="Q63" s="715"/>
      <c r="R63" s="703"/>
      <c r="S63" s="703"/>
      <c r="T63" s="686"/>
      <c r="U63" s="686"/>
      <c r="V63" s="686"/>
      <c r="W63" s="686"/>
      <c r="X63" s="686"/>
      <c r="Y63" s="686"/>
      <c r="Z63" s="686"/>
      <c r="AA63" s="686"/>
      <c r="AB63" s="686"/>
      <c r="AC63" s="686"/>
      <c r="AD63" s="686"/>
      <c r="AE63" s="703"/>
      <c r="AF63" s="686"/>
      <c r="AG63" s="686"/>
      <c r="AH63" s="686"/>
      <c r="AI63" s="686"/>
      <c r="AJ63" s="686"/>
      <c r="AK63" s="686"/>
      <c r="AL63" s="686"/>
      <c r="AM63" s="686"/>
      <c r="AN63" s="686"/>
      <c r="AO63" s="686"/>
      <c r="AP63" s="704"/>
    </row>
    <row r="64" spans="1:43" s="437" customFormat="1" ht="12.5">
      <c r="A64" s="894" t="s">
        <v>1942</v>
      </c>
      <c r="B64" s="895" t="s">
        <v>1401</v>
      </c>
      <c r="C64" s="901" t="s">
        <v>1943</v>
      </c>
      <c r="D64" s="897"/>
      <c r="E64" s="898"/>
      <c r="F64" s="716">
        <v>0</v>
      </c>
      <c r="G64" s="716">
        <v>0</v>
      </c>
      <c r="H64" s="708">
        <v>0</v>
      </c>
      <c r="I64" s="681">
        <v>0</v>
      </c>
      <c r="J64" s="709"/>
      <c r="K64" s="710"/>
      <c r="L64" s="716">
        <v>0</v>
      </c>
      <c r="M64" s="711">
        <v>0</v>
      </c>
      <c r="N64" s="710"/>
      <c r="O64" s="716">
        <v>0</v>
      </c>
      <c r="P64" s="711">
        <v>0</v>
      </c>
      <c r="Q64" s="716"/>
      <c r="R64" s="712">
        <v>0</v>
      </c>
      <c r="S64" s="712">
        <v>0</v>
      </c>
      <c r="T64" s="708">
        <v>0</v>
      </c>
      <c r="U64" s="708">
        <v>0</v>
      </c>
      <c r="V64" s="708">
        <v>0</v>
      </c>
      <c r="W64" s="708">
        <v>0</v>
      </c>
      <c r="X64" s="708">
        <v>0</v>
      </c>
      <c r="Y64" s="708">
        <v>0</v>
      </c>
      <c r="Z64" s="708">
        <v>0</v>
      </c>
      <c r="AA64" s="708">
        <v>0</v>
      </c>
      <c r="AB64" s="708">
        <v>0</v>
      </c>
      <c r="AC64" s="708">
        <v>0</v>
      </c>
      <c r="AD64" s="708">
        <v>0</v>
      </c>
      <c r="AE64" s="712">
        <v>0</v>
      </c>
      <c r="AF64" s="708">
        <v>0</v>
      </c>
      <c r="AG64" s="708">
        <v>0</v>
      </c>
      <c r="AH64" s="708">
        <v>0</v>
      </c>
      <c r="AI64" s="708">
        <v>0</v>
      </c>
      <c r="AJ64" s="708">
        <v>0</v>
      </c>
      <c r="AK64" s="708">
        <v>0</v>
      </c>
      <c r="AL64" s="708">
        <v>0</v>
      </c>
      <c r="AM64" s="708">
        <v>0</v>
      </c>
      <c r="AN64" s="708">
        <v>0</v>
      </c>
      <c r="AO64" s="708">
        <v>0</v>
      </c>
      <c r="AP64" s="713">
        <v>0</v>
      </c>
    </row>
    <row r="65" spans="1:43" ht="12.5">
      <c r="A65" s="799" t="s">
        <v>1944</v>
      </c>
      <c r="B65" s="891" t="s">
        <v>1404</v>
      </c>
      <c r="C65" s="902" t="s">
        <v>1945</v>
      </c>
      <c r="D65" s="496"/>
      <c r="E65" s="893"/>
      <c r="F65" s="715">
        <v>0</v>
      </c>
      <c r="G65" s="715">
        <v>0</v>
      </c>
      <c r="H65" s="705">
        <v>0</v>
      </c>
      <c r="I65" s="680">
        <v>0</v>
      </c>
      <c r="J65" s="706"/>
      <c r="K65" s="702"/>
      <c r="L65" s="715">
        <v>0</v>
      </c>
      <c r="M65" s="707">
        <v>0</v>
      </c>
      <c r="N65" s="702"/>
      <c r="O65" s="715">
        <v>0</v>
      </c>
      <c r="P65" s="707">
        <v>0</v>
      </c>
      <c r="Q65" s="715"/>
      <c r="R65" s="703">
        <v>0</v>
      </c>
      <c r="S65" s="703">
        <v>0</v>
      </c>
      <c r="T65" s="686">
        <v>0</v>
      </c>
      <c r="U65" s="686">
        <v>0</v>
      </c>
      <c r="V65" s="686">
        <v>0</v>
      </c>
      <c r="W65" s="686">
        <v>0</v>
      </c>
      <c r="X65" s="686">
        <v>0</v>
      </c>
      <c r="Y65" s="686">
        <v>0</v>
      </c>
      <c r="Z65" s="686">
        <v>0</v>
      </c>
      <c r="AA65" s="686">
        <v>0</v>
      </c>
      <c r="AB65" s="686">
        <v>0</v>
      </c>
      <c r="AC65" s="686">
        <v>0</v>
      </c>
      <c r="AD65" s="686">
        <v>0</v>
      </c>
      <c r="AE65" s="703">
        <v>0</v>
      </c>
      <c r="AF65" s="686">
        <v>0</v>
      </c>
      <c r="AG65" s="686">
        <v>0</v>
      </c>
      <c r="AH65" s="686">
        <v>0</v>
      </c>
      <c r="AI65" s="686">
        <v>0</v>
      </c>
      <c r="AJ65" s="686">
        <v>0</v>
      </c>
      <c r="AK65" s="686">
        <v>0</v>
      </c>
      <c r="AL65" s="686">
        <v>0</v>
      </c>
      <c r="AM65" s="686">
        <v>0</v>
      </c>
      <c r="AN65" s="686">
        <v>0</v>
      </c>
      <c r="AO65" s="686">
        <v>0</v>
      </c>
      <c r="AP65" s="704">
        <v>0</v>
      </c>
    </row>
    <row r="66" spans="1:43" ht="12.5">
      <c r="A66" s="799" t="s">
        <v>1946</v>
      </c>
      <c r="B66" s="891" t="s">
        <v>1463</v>
      </c>
      <c r="C66" s="900" t="s">
        <v>1947</v>
      </c>
      <c r="D66" s="496"/>
      <c r="E66" s="893"/>
      <c r="F66" s="686">
        <v>2465620820.1179996</v>
      </c>
      <c r="G66" s="686">
        <v>2363492268.3859997</v>
      </c>
      <c r="H66" s="705">
        <v>102128551.73199987</v>
      </c>
      <c r="I66" s="680">
        <v>4.3210867705415525E-2</v>
      </c>
      <c r="J66" s="706"/>
      <c r="K66" s="702"/>
      <c r="L66" s="705">
        <v>2310365142.6659999</v>
      </c>
      <c r="M66" s="707">
        <v>155255677.45199966</v>
      </c>
      <c r="N66" s="702"/>
      <c r="O66" s="705">
        <v>2448976505.1680007</v>
      </c>
      <c r="P66" s="707">
        <v>16644314.949998856</v>
      </c>
      <c r="Q66" s="705"/>
      <c r="R66" s="703">
        <v>2236594344.0760002</v>
      </c>
      <c r="S66" s="703">
        <v>2242087353.7260003</v>
      </c>
      <c r="T66" s="686">
        <v>2247844295.2060003</v>
      </c>
      <c r="U66" s="686">
        <v>2251036566.6360006</v>
      </c>
      <c r="V66" s="686">
        <v>2258915132.6859999</v>
      </c>
      <c r="W66" s="686">
        <v>2268425707.9160004</v>
      </c>
      <c r="X66" s="686">
        <v>2293827392.6560001</v>
      </c>
      <c r="Y66" s="686">
        <v>2300088462.5559998</v>
      </c>
      <c r="Z66" s="686">
        <v>2310365142.6659999</v>
      </c>
      <c r="AA66" s="686">
        <v>2325862007.1860003</v>
      </c>
      <c r="AB66" s="686">
        <v>2340237732.1659994</v>
      </c>
      <c r="AC66" s="686">
        <v>2354240998.3960004</v>
      </c>
      <c r="AD66" s="686">
        <v>2363492268.3859997</v>
      </c>
      <c r="AE66" s="703">
        <v>2371816938.6760001</v>
      </c>
      <c r="AF66" s="686">
        <v>2381238674.7179995</v>
      </c>
      <c r="AG66" s="686">
        <v>2398867571.8179998</v>
      </c>
      <c r="AH66" s="686">
        <v>2408817514.7279997</v>
      </c>
      <c r="AI66" s="686">
        <v>2422160213.678</v>
      </c>
      <c r="AJ66" s="686">
        <v>2435478217.3979998</v>
      </c>
      <c r="AK66" s="686">
        <v>2448976505.1680007</v>
      </c>
      <c r="AL66" s="686">
        <v>2465620820.1179996</v>
      </c>
      <c r="AM66" s="686">
        <v>2447623428.3980002</v>
      </c>
      <c r="AN66" s="686">
        <v>2447623428.3980002</v>
      </c>
      <c r="AO66" s="686">
        <v>2447623428.3980002</v>
      </c>
      <c r="AP66" s="704">
        <v>2447623428.3980002</v>
      </c>
    </row>
    <row r="67" spans="1:43" ht="1" customHeight="1" outlineLevel="2">
      <c r="A67" s="799"/>
      <c r="B67" s="891"/>
      <c r="C67" s="900"/>
      <c r="D67" s="496"/>
      <c r="E67" s="893"/>
      <c r="F67" s="686"/>
      <c r="G67" s="686"/>
      <c r="H67" s="705">
        <v>0</v>
      </c>
      <c r="I67" s="680">
        <v>0</v>
      </c>
      <c r="J67" s="706"/>
      <c r="K67" s="702"/>
      <c r="L67" s="705"/>
      <c r="M67" s="707">
        <v>0</v>
      </c>
      <c r="N67" s="702"/>
      <c r="O67" s="705"/>
      <c r="P67" s="707">
        <v>0</v>
      </c>
      <c r="Q67" s="705"/>
      <c r="R67" s="703"/>
      <c r="S67" s="703"/>
      <c r="T67" s="686"/>
      <c r="U67" s="686"/>
      <c r="V67" s="686"/>
      <c r="W67" s="686"/>
      <c r="X67" s="686"/>
      <c r="Y67" s="686"/>
      <c r="Z67" s="686"/>
      <c r="AA67" s="686"/>
      <c r="AB67" s="686"/>
      <c r="AC67" s="686"/>
      <c r="AD67" s="686"/>
      <c r="AE67" s="703"/>
      <c r="AF67" s="686"/>
      <c r="AG67" s="686"/>
      <c r="AH67" s="686"/>
      <c r="AI67" s="686"/>
      <c r="AJ67" s="686"/>
      <c r="AK67" s="686"/>
      <c r="AL67" s="686"/>
      <c r="AM67" s="686"/>
      <c r="AN67" s="686"/>
      <c r="AO67" s="686"/>
      <c r="AP67" s="704"/>
    </row>
    <row r="68" spans="1:43" ht="12.5">
      <c r="A68" s="799" t="s">
        <v>1948</v>
      </c>
      <c r="B68" s="891" t="s">
        <v>1479</v>
      </c>
      <c r="C68" s="900" t="s">
        <v>1949</v>
      </c>
      <c r="D68" s="496"/>
      <c r="E68" s="893"/>
      <c r="F68" s="686">
        <v>0</v>
      </c>
      <c r="G68" s="686">
        <v>0</v>
      </c>
      <c r="H68" s="705">
        <v>0</v>
      </c>
      <c r="I68" s="680">
        <v>0</v>
      </c>
      <c r="J68" s="706"/>
      <c r="K68" s="702"/>
      <c r="L68" s="705">
        <v>0</v>
      </c>
      <c r="M68" s="707">
        <v>0</v>
      </c>
      <c r="N68" s="702"/>
      <c r="O68" s="705">
        <v>0</v>
      </c>
      <c r="P68" s="707">
        <v>0</v>
      </c>
      <c r="Q68" s="705"/>
      <c r="R68" s="703">
        <v>0</v>
      </c>
      <c r="S68" s="703">
        <v>0</v>
      </c>
      <c r="T68" s="686">
        <v>0</v>
      </c>
      <c r="U68" s="686">
        <v>0</v>
      </c>
      <c r="V68" s="686">
        <v>0</v>
      </c>
      <c r="W68" s="686">
        <v>0</v>
      </c>
      <c r="X68" s="686">
        <v>0</v>
      </c>
      <c r="Y68" s="686">
        <v>0</v>
      </c>
      <c r="Z68" s="686">
        <v>0</v>
      </c>
      <c r="AA68" s="686">
        <v>0</v>
      </c>
      <c r="AB68" s="686">
        <v>0</v>
      </c>
      <c r="AC68" s="686">
        <v>0</v>
      </c>
      <c r="AD68" s="686">
        <v>0</v>
      </c>
      <c r="AE68" s="703">
        <v>0</v>
      </c>
      <c r="AF68" s="686">
        <v>0</v>
      </c>
      <c r="AG68" s="686">
        <v>0</v>
      </c>
      <c r="AH68" s="686">
        <v>0</v>
      </c>
      <c r="AI68" s="686">
        <v>0</v>
      </c>
      <c r="AJ68" s="686">
        <v>0</v>
      </c>
      <c r="AK68" s="686">
        <v>0</v>
      </c>
      <c r="AL68" s="686">
        <v>0</v>
      </c>
      <c r="AM68" s="686">
        <v>0</v>
      </c>
      <c r="AN68" s="686">
        <v>0</v>
      </c>
      <c r="AO68" s="686">
        <v>0</v>
      </c>
      <c r="AP68" s="704">
        <v>0</v>
      </c>
    </row>
    <row r="69" spans="1:43" ht="1" customHeight="1" outlineLevel="2">
      <c r="A69" s="799"/>
      <c r="B69" s="891"/>
      <c r="C69" s="900"/>
      <c r="D69" s="496"/>
      <c r="E69" s="893"/>
      <c r="F69" s="686"/>
      <c r="G69" s="686"/>
      <c r="H69" s="705">
        <v>0</v>
      </c>
      <c r="I69" s="680">
        <v>0</v>
      </c>
      <c r="J69" s="706"/>
      <c r="K69" s="702"/>
      <c r="L69" s="705"/>
      <c r="M69" s="707">
        <v>0</v>
      </c>
      <c r="N69" s="702"/>
      <c r="O69" s="705"/>
      <c r="P69" s="707">
        <v>0</v>
      </c>
      <c r="Q69" s="705"/>
      <c r="R69" s="703"/>
      <c r="S69" s="703"/>
      <c r="T69" s="686"/>
      <c r="U69" s="686"/>
      <c r="V69" s="686"/>
      <c r="W69" s="686"/>
      <c r="X69" s="686"/>
      <c r="Y69" s="686"/>
      <c r="Z69" s="686"/>
      <c r="AA69" s="686"/>
      <c r="AB69" s="686"/>
      <c r="AC69" s="686"/>
      <c r="AD69" s="686"/>
      <c r="AE69" s="703"/>
      <c r="AF69" s="686"/>
      <c r="AG69" s="686"/>
      <c r="AH69" s="686"/>
      <c r="AI69" s="686"/>
      <c r="AJ69" s="686"/>
      <c r="AK69" s="686"/>
      <c r="AL69" s="686"/>
      <c r="AM69" s="686"/>
      <c r="AN69" s="686"/>
      <c r="AO69" s="686"/>
      <c r="AP69" s="704"/>
    </row>
    <row r="70" spans="1:43" ht="12.5">
      <c r="A70" s="799" t="s">
        <v>1950</v>
      </c>
      <c r="B70" s="891" t="s">
        <v>1485</v>
      </c>
      <c r="C70" s="900" t="s">
        <v>1951</v>
      </c>
      <c r="D70" s="496"/>
      <c r="E70" s="893"/>
      <c r="F70" s="686">
        <v>0</v>
      </c>
      <c r="G70" s="686">
        <v>0</v>
      </c>
      <c r="H70" s="705">
        <v>0</v>
      </c>
      <c r="I70" s="680">
        <v>0</v>
      </c>
      <c r="J70" s="706"/>
      <c r="K70" s="702"/>
      <c r="L70" s="705">
        <v>0</v>
      </c>
      <c r="M70" s="707">
        <v>0</v>
      </c>
      <c r="N70" s="702"/>
      <c r="O70" s="705">
        <v>0</v>
      </c>
      <c r="P70" s="707">
        <v>0</v>
      </c>
      <c r="Q70" s="705"/>
      <c r="R70" s="703">
        <v>0</v>
      </c>
      <c r="S70" s="703">
        <v>0</v>
      </c>
      <c r="T70" s="686">
        <v>0</v>
      </c>
      <c r="U70" s="686">
        <v>0</v>
      </c>
      <c r="V70" s="686">
        <v>0</v>
      </c>
      <c r="W70" s="686">
        <v>0</v>
      </c>
      <c r="X70" s="686">
        <v>0</v>
      </c>
      <c r="Y70" s="686">
        <v>0</v>
      </c>
      <c r="Z70" s="686">
        <v>0</v>
      </c>
      <c r="AA70" s="686">
        <v>0</v>
      </c>
      <c r="AB70" s="686">
        <v>0</v>
      </c>
      <c r="AC70" s="686">
        <v>0</v>
      </c>
      <c r="AD70" s="686">
        <v>0</v>
      </c>
      <c r="AE70" s="703">
        <v>0</v>
      </c>
      <c r="AF70" s="686">
        <v>0</v>
      </c>
      <c r="AG70" s="686">
        <v>0</v>
      </c>
      <c r="AH70" s="686">
        <v>0</v>
      </c>
      <c r="AI70" s="686">
        <v>0</v>
      </c>
      <c r="AJ70" s="686">
        <v>0</v>
      </c>
      <c r="AK70" s="686">
        <v>0</v>
      </c>
      <c r="AL70" s="686">
        <v>0</v>
      </c>
      <c r="AM70" s="686">
        <v>0</v>
      </c>
      <c r="AN70" s="686">
        <v>0</v>
      </c>
      <c r="AO70" s="686">
        <v>0</v>
      </c>
      <c r="AP70" s="704">
        <v>0</v>
      </c>
    </row>
    <row r="71" spans="1:43" ht="4.5" customHeight="1">
      <c r="A71" s="799"/>
      <c r="B71" s="891"/>
      <c r="D71" s="496"/>
      <c r="E71" s="893"/>
      <c r="F71" s="686"/>
      <c r="G71" s="686"/>
      <c r="H71" s="705"/>
      <c r="I71" s="680"/>
      <c r="J71" s="903"/>
      <c r="K71" s="904"/>
      <c r="L71" s="705"/>
      <c r="M71" s="707"/>
      <c r="N71" s="702"/>
      <c r="O71" s="705"/>
      <c r="P71" s="707"/>
      <c r="Q71" s="893"/>
      <c r="R71" s="703"/>
      <c r="S71" s="703"/>
      <c r="T71" s="686"/>
      <c r="U71" s="686"/>
      <c r="V71" s="686"/>
      <c r="W71" s="686"/>
      <c r="X71" s="686"/>
      <c r="Y71" s="686"/>
      <c r="Z71" s="686"/>
      <c r="AA71" s="686"/>
      <c r="AB71" s="686"/>
      <c r="AC71" s="686"/>
      <c r="AD71" s="686"/>
      <c r="AE71" s="703"/>
      <c r="AF71" s="686"/>
      <c r="AG71" s="686"/>
      <c r="AH71" s="686"/>
      <c r="AI71" s="686"/>
      <c r="AJ71" s="686"/>
      <c r="AK71" s="686"/>
      <c r="AL71" s="686"/>
      <c r="AM71" s="686"/>
      <c r="AN71" s="686"/>
      <c r="AO71" s="686"/>
      <c r="AP71" s="704"/>
    </row>
    <row r="72" spans="1:43" s="905" customFormat="1" ht="12" customHeight="1">
      <c r="B72" s="906" t="s">
        <v>1494</v>
      </c>
      <c r="C72" s="907" t="s">
        <v>1952</v>
      </c>
      <c r="D72" s="908"/>
      <c r="E72" s="909"/>
      <c r="F72" s="910"/>
      <c r="G72" s="910"/>
      <c r="H72" s="705"/>
      <c r="I72" s="680"/>
      <c r="J72" s="911"/>
      <c r="K72" s="912"/>
      <c r="L72" s="913"/>
      <c r="M72" s="707"/>
      <c r="N72" s="720"/>
      <c r="O72" s="913"/>
      <c r="P72" s="707"/>
      <c r="Q72" s="909"/>
      <c r="R72" s="914"/>
      <c r="S72" s="914"/>
      <c r="T72" s="915"/>
      <c r="U72" s="915"/>
      <c r="V72" s="915"/>
      <c r="W72" s="915"/>
      <c r="X72" s="915"/>
      <c r="Y72" s="915"/>
      <c r="Z72" s="915"/>
      <c r="AA72" s="915"/>
      <c r="AB72" s="915"/>
      <c r="AC72" s="915"/>
      <c r="AD72" s="915"/>
      <c r="AE72" s="914"/>
      <c r="AF72" s="915"/>
      <c r="AG72" s="915"/>
      <c r="AH72" s="915"/>
      <c r="AI72" s="915"/>
      <c r="AJ72" s="915"/>
      <c r="AK72" s="915"/>
      <c r="AL72" s="915"/>
      <c r="AM72" s="915"/>
      <c r="AN72" s="915"/>
      <c r="AO72" s="915"/>
      <c r="AP72" s="916"/>
    </row>
    <row r="73" spans="1:43" ht="12.5" outlineLevel="2">
      <c r="A73" s="799"/>
      <c r="B73" s="891"/>
      <c r="C73" s="917"/>
      <c r="D73" s="496"/>
      <c r="E73" s="918"/>
      <c r="F73" s="717"/>
      <c r="G73" s="717"/>
      <c r="H73" s="705">
        <v>0</v>
      </c>
      <c r="I73" s="680">
        <v>0</v>
      </c>
      <c r="J73" s="919"/>
      <c r="K73" s="920"/>
      <c r="L73" s="718"/>
      <c r="M73" s="707">
        <v>0</v>
      </c>
      <c r="N73" s="719"/>
      <c r="O73" s="718"/>
      <c r="P73" s="707">
        <v>0</v>
      </c>
      <c r="Q73" s="918"/>
      <c r="R73" s="703"/>
      <c r="S73" s="703"/>
      <c r="T73" s="686"/>
      <c r="U73" s="686"/>
      <c r="V73" s="686"/>
      <c r="W73" s="686"/>
      <c r="X73" s="686"/>
      <c r="Y73" s="686"/>
      <c r="Z73" s="686"/>
      <c r="AA73" s="686"/>
      <c r="AB73" s="686"/>
      <c r="AC73" s="686"/>
      <c r="AD73" s="686"/>
      <c r="AE73" s="703"/>
      <c r="AF73" s="686"/>
      <c r="AG73" s="686"/>
      <c r="AH73" s="686"/>
      <c r="AI73" s="686"/>
      <c r="AJ73" s="686"/>
      <c r="AK73" s="686"/>
      <c r="AL73" s="686"/>
      <c r="AM73" s="686"/>
      <c r="AN73" s="686"/>
      <c r="AO73" s="686"/>
      <c r="AP73" s="704"/>
    </row>
    <row r="74" spans="1:43" ht="12.5" outlineLevel="3">
      <c r="A74" s="799" t="s">
        <v>1953</v>
      </c>
      <c r="B74" s="800" t="s">
        <v>1954</v>
      </c>
      <c r="C74" s="801" t="s">
        <v>1955</v>
      </c>
      <c r="D74" s="802"/>
      <c r="E74" s="803"/>
      <c r="F74" s="686">
        <v>502365.72000000003</v>
      </c>
      <c r="G74" s="686">
        <v>502365.72000000003</v>
      </c>
      <c r="H74" s="686">
        <v>0</v>
      </c>
      <c r="I74" s="804">
        <v>0</v>
      </c>
      <c r="J74" s="804"/>
      <c r="K74" s="805"/>
      <c r="L74" s="705">
        <v>502365.72000000003</v>
      </c>
      <c r="M74" s="707">
        <v>0</v>
      </c>
      <c r="N74" s="805"/>
      <c r="O74" s="705">
        <v>502365.72000000003</v>
      </c>
      <c r="P74" s="707">
        <v>0</v>
      </c>
      <c r="R74" s="703">
        <v>571711.48</v>
      </c>
      <c r="S74" s="703">
        <v>502365.72000000003</v>
      </c>
      <c r="T74" s="686">
        <v>502365.72000000003</v>
      </c>
      <c r="U74" s="686">
        <v>502365.72000000003</v>
      </c>
      <c r="V74" s="686">
        <v>502365.72000000003</v>
      </c>
      <c r="W74" s="686">
        <v>502365.72000000003</v>
      </c>
      <c r="X74" s="686">
        <v>502365.72000000003</v>
      </c>
      <c r="Y74" s="686">
        <v>502365.72000000003</v>
      </c>
      <c r="Z74" s="686">
        <v>502365.72000000003</v>
      </c>
      <c r="AA74" s="686">
        <v>502365.72000000003</v>
      </c>
      <c r="AB74" s="686">
        <v>502365.72000000003</v>
      </c>
      <c r="AC74" s="686">
        <v>502365.72000000003</v>
      </c>
      <c r="AD74" s="686">
        <v>502365.72000000003</v>
      </c>
      <c r="AE74" s="703">
        <v>502365.72000000003</v>
      </c>
      <c r="AF74" s="686">
        <v>502365.72000000003</v>
      </c>
      <c r="AG74" s="686">
        <v>502365.72000000003</v>
      </c>
      <c r="AH74" s="686">
        <v>502365.72000000003</v>
      </c>
      <c r="AI74" s="686">
        <v>502365.72000000003</v>
      </c>
      <c r="AJ74" s="686">
        <v>502365.72000000003</v>
      </c>
      <c r="AK74" s="686">
        <v>502365.72000000003</v>
      </c>
      <c r="AL74" s="686">
        <v>502365.72000000003</v>
      </c>
      <c r="AM74" s="686">
        <v>502365.72000000003</v>
      </c>
      <c r="AN74" s="686">
        <v>502365.72000000003</v>
      </c>
      <c r="AO74" s="686">
        <v>502365.72000000003</v>
      </c>
      <c r="AP74" s="704">
        <v>502365.72000000003</v>
      </c>
      <c r="AQ74" s="686"/>
    </row>
    <row r="75" spans="1:43" ht="12.5">
      <c r="A75" s="799" t="s">
        <v>1956</v>
      </c>
      <c r="B75" s="891" t="s">
        <v>1503</v>
      </c>
      <c r="C75" s="902" t="s">
        <v>1957</v>
      </c>
      <c r="D75" s="496"/>
      <c r="E75" s="893"/>
      <c r="F75" s="686">
        <v>502365.72000000003</v>
      </c>
      <c r="G75" s="686">
        <v>502365.72000000003</v>
      </c>
      <c r="H75" s="705">
        <v>0</v>
      </c>
      <c r="I75" s="680">
        <v>0</v>
      </c>
      <c r="J75" s="903"/>
      <c r="K75" s="904"/>
      <c r="L75" s="705">
        <v>502365.72000000003</v>
      </c>
      <c r="M75" s="707">
        <v>0</v>
      </c>
      <c r="N75" s="702"/>
      <c r="O75" s="705">
        <v>502365.72000000003</v>
      </c>
      <c r="P75" s="707">
        <v>0</v>
      </c>
      <c r="Q75" s="893"/>
      <c r="R75" s="703">
        <v>571711.48</v>
      </c>
      <c r="S75" s="703">
        <v>502365.72000000003</v>
      </c>
      <c r="T75" s="686">
        <v>502365.72000000003</v>
      </c>
      <c r="U75" s="686">
        <v>502365.72000000003</v>
      </c>
      <c r="V75" s="686">
        <v>502365.72000000003</v>
      </c>
      <c r="W75" s="686">
        <v>502365.72000000003</v>
      </c>
      <c r="X75" s="686">
        <v>502365.72000000003</v>
      </c>
      <c r="Y75" s="686">
        <v>502365.72000000003</v>
      </c>
      <c r="Z75" s="686">
        <v>502365.72000000003</v>
      </c>
      <c r="AA75" s="686">
        <v>502365.72000000003</v>
      </c>
      <c r="AB75" s="686">
        <v>502365.72000000003</v>
      </c>
      <c r="AC75" s="686">
        <v>502365.72000000003</v>
      </c>
      <c r="AD75" s="686">
        <v>502365.72000000003</v>
      </c>
      <c r="AE75" s="703">
        <v>502365.72000000003</v>
      </c>
      <c r="AF75" s="686">
        <v>502365.72000000003</v>
      </c>
      <c r="AG75" s="686">
        <v>502365.72000000003</v>
      </c>
      <c r="AH75" s="686">
        <v>502365.72000000003</v>
      </c>
      <c r="AI75" s="686">
        <v>502365.72000000003</v>
      </c>
      <c r="AJ75" s="686">
        <v>502365.72000000003</v>
      </c>
      <c r="AK75" s="686">
        <v>502365.72000000003</v>
      </c>
      <c r="AL75" s="686">
        <v>502365.72000000003</v>
      </c>
      <c r="AM75" s="686">
        <v>502365.72000000003</v>
      </c>
      <c r="AN75" s="686">
        <v>502365.72000000003</v>
      </c>
      <c r="AO75" s="686">
        <v>502365.72000000003</v>
      </c>
      <c r="AP75" s="704">
        <v>502365.72000000003</v>
      </c>
    </row>
    <row r="76" spans="1:43" ht="1" customHeight="1" outlineLevel="2">
      <c r="A76" s="799"/>
      <c r="B76" s="891"/>
      <c r="C76" s="902"/>
      <c r="D76" s="496"/>
      <c r="E76" s="893"/>
      <c r="F76" s="686"/>
      <c r="G76" s="686"/>
      <c r="H76" s="705">
        <v>0</v>
      </c>
      <c r="I76" s="680">
        <v>0</v>
      </c>
      <c r="J76" s="903"/>
      <c r="K76" s="904"/>
      <c r="L76" s="705"/>
      <c r="M76" s="707">
        <v>0</v>
      </c>
      <c r="N76" s="702"/>
      <c r="O76" s="705"/>
      <c r="P76" s="707">
        <v>0</v>
      </c>
      <c r="Q76" s="893"/>
      <c r="R76" s="703"/>
      <c r="S76" s="703"/>
      <c r="T76" s="686"/>
      <c r="U76" s="686"/>
      <c r="V76" s="686"/>
      <c r="W76" s="686"/>
      <c r="X76" s="686"/>
      <c r="Y76" s="686"/>
      <c r="Z76" s="686"/>
      <c r="AA76" s="686"/>
      <c r="AB76" s="686"/>
      <c r="AC76" s="686"/>
      <c r="AD76" s="686"/>
      <c r="AE76" s="703"/>
      <c r="AF76" s="686"/>
      <c r="AG76" s="686"/>
      <c r="AH76" s="686"/>
      <c r="AI76" s="686"/>
      <c r="AJ76" s="686"/>
      <c r="AK76" s="686"/>
      <c r="AL76" s="686"/>
      <c r="AM76" s="686"/>
      <c r="AN76" s="686"/>
      <c r="AO76" s="686"/>
      <c r="AP76" s="704"/>
    </row>
    <row r="77" spans="1:43" ht="12.5" outlineLevel="3">
      <c r="A77" s="799" t="s">
        <v>1958</v>
      </c>
      <c r="B77" s="800" t="s">
        <v>1959</v>
      </c>
      <c r="C77" s="801" t="s">
        <v>1960</v>
      </c>
      <c r="D77" s="802"/>
      <c r="E77" s="803"/>
      <c r="F77" s="686">
        <v>184020.54</v>
      </c>
      <c r="G77" s="686">
        <v>179574.02</v>
      </c>
      <c r="H77" s="686">
        <v>4446.5200000000186</v>
      </c>
      <c r="I77" s="804">
        <v>2.4761488326652255E-2</v>
      </c>
      <c r="J77" s="804"/>
      <c r="K77" s="805"/>
      <c r="L77" s="705">
        <v>177350.76</v>
      </c>
      <c r="M77" s="707">
        <v>6669.7799999999988</v>
      </c>
      <c r="N77" s="805"/>
      <c r="O77" s="705">
        <v>183464.72</v>
      </c>
      <c r="P77" s="707">
        <v>555.82000000000698</v>
      </c>
      <c r="R77" s="703">
        <v>172262.12</v>
      </c>
      <c r="S77" s="703">
        <v>173460.05000000002</v>
      </c>
      <c r="T77" s="686">
        <v>174015.87</v>
      </c>
      <c r="U77" s="686">
        <v>174571.68</v>
      </c>
      <c r="V77" s="686">
        <v>175127.5</v>
      </c>
      <c r="W77" s="686">
        <v>175683.31</v>
      </c>
      <c r="X77" s="686">
        <v>176239.13</v>
      </c>
      <c r="Y77" s="686">
        <v>176794.94</v>
      </c>
      <c r="Z77" s="686">
        <v>177350.76</v>
      </c>
      <c r="AA77" s="686">
        <v>177906.57</v>
      </c>
      <c r="AB77" s="686">
        <v>178462.39</v>
      </c>
      <c r="AC77" s="686">
        <v>179018.2</v>
      </c>
      <c r="AD77" s="686">
        <v>179574.02</v>
      </c>
      <c r="AE77" s="703">
        <v>180129.83000000002</v>
      </c>
      <c r="AF77" s="686">
        <v>180685.65</v>
      </c>
      <c r="AG77" s="686">
        <v>181241.46</v>
      </c>
      <c r="AH77" s="686">
        <v>181797.28</v>
      </c>
      <c r="AI77" s="686">
        <v>182353.09</v>
      </c>
      <c r="AJ77" s="686">
        <v>182908.91</v>
      </c>
      <c r="AK77" s="686">
        <v>183464.72</v>
      </c>
      <c r="AL77" s="686">
        <v>184020.54</v>
      </c>
      <c r="AM77" s="686">
        <v>184020.54</v>
      </c>
      <c r="AN77" s="686">
        <v>184020.54</v>
      </c>
      <c r="AO77" s="686">
        <v>184020.54</v>
      </c>
      <c r="AP77" s="704">
        <v>184020.54</v>
      </c>
      <c r="AQ77" s="686"/>
    </row>
    <row r="78" spans="1:43" ht="12.5" outlineLevel="3">
      <c r="A78" s="799" t="s">
        <v>1961</v>
      </c>
      <c r="B78" s="800" t="s">
        <v>1962</v>
      </c>
      <c r="C78" s="801" t="s">
        <v>1963</v>
      </c>
      <c r="D78" s="802"/>
      <c r="E78" s="803"/>
      <c r="F78" s="686">
        <v>0</v>
      </c>
      <c r="G78" s="686">
        <v>0</v>
      </c>
      <c r="H78" s="686">
        <v>0</v>
      </c>
      <c r="I78" s="804">
        <v>0</v>
      </c>
      <c r="J78" s="804"/>
      <c r="K78" s="805"/>
      <c r="L78" s="705">
        <v>0</v>
      </c>
      <c r="M78" s="707">
        <v>0</v>
      </c>
      <c r="N78" s="805"/>
      <c r="O78" s="705">
        <v>0</v>
      </c>
      <c r="P78" s="707">
        <v>0</v>
      </c>
      <c r="R78" s="703">
        <v>69987.88</v>
      </c>
      <c r="S78" s="703">
        <v>0</v>
      </c>
      <c r="T78" s="686">
        <v>0</v>
      </c>
      <c r="U78" s="686">
        <v>0</v>
      </c>
      <c r="V78" s="686">
        <v>0</v>
      </c>
      <c r="W78" s="686">
        <v>0</v>
      </c>
      <c r="X78" s="686">
        <v>0</v>
      </c>
      <c r="Y78" s="686">
        <v>0</v>
      </c>
      <c r="Z78" s="686">
        <v>0</v>
      </c>
      <c r="AA78" s="686">
        <v>0</v>
      </c>
      <c r="AB78" s="686">
        <v>0</v>
      </c>
      <c r="AC78" s="686">
        <v>0</v>
      </c>
      <c r="AD78" s="686">
        <v>0</v>
      </c>
      <c r="AE78" s="703">
        <v>0</v>
      </c>
      <c r="AF78" s="686">
        <v>0</v>
      </c>
      <c r="AG78" s="686">
        <v>0</v>
      </c>
      <c r="AH78" s="686">
        <v>0</v>
      </c>
      <c r="AI78" s="686">
        <v>0</v>
      </c>
      <c r="AJ78" s="686">
        <v>0</v>
      </c>
      <c r="AK78" s="686">
        <v>0</v>
      </c>
      <c r="AL78" s="686">
        <v>0</v>
      </c>
      <c r="AM78" s="686">
        <v>0</v>
      </c>
      <c r="AN78" s="686">
        <v>0</v>
      </c>
      <c r="AO78" s="686">
        <v>0</v>
      </c>
      <c r="AP78" s="704">
        <v>0</v>
      </c>
      <c r="AQ78" s="686"/>
    </row>
    <row r="79" spans="1:43" ht="12.5">
      <c r="A79" s="799" t="s">
        <v>1964</v>
      </c>
      <c r="B79" s="891" t="s">
        <v>1506</v>
      </c>
      <c r="C79" s="902" t="s">
        <v>1965</v>
      </c>
      <c r="D79" s="496"/>
      <c r="E79" s="893"/>
      <c r="F79" s="686">
        <v>184020.54</v>
      </c>
      <c r="G79" s="686">
        <v>179574.02</v>
      </c>
      <c r="H79" s="705">
        <v>4446.5200000000186</v>
      </c>
      <c r="I79" s="680">
        <v>2.4761488326652255E-2</v>
      </c>
      <c r="J79" s="903"/>
      <c r="K79" s="904"/>
      <c r="L79" s="705">
        <v>177350.76</v>
      </c>
      <c r="M79" s="707">
        <v>6669.7799999999988</v>
      </c>
      <c r="N79" s="702"/>
      <c r="O79" s="705">
        <v>183464.72</v>
      </c>
      <c r="P79" s="707">
        <v>555.82000000000698</v>
      </c>
      <c r="Q79" s="893"/>
      <c r="R79" s="703">
        <v>242250</v>
      </c>
      <c r="S79" s="703">
        <v>173460.05000000002</v>
      </c>
      <c r="T79" s="686">
        <v>174015.87</v>
      </c>
      <c r="U79" s="686">
        <v>174571.68</v>
      </c>
      <c r="V79" s="686">
        <v>175127.5</v>
      </c>
      <c r="W79" s="686">
        <v>175683.31</v>
      </c>
      <c r="X79" s="686">
        <v>176239.13</v>
      </c>
      <c r="Y79" s="686">
        <v>176794.94</v>
      </c>
      <c r="Z79" s="686">
        <v>177350.76</v>
      </c>
      <c r="AA79" s="686">
        <v>177906.57</v>
      </c>
      <c r="AB79" s="686">
        <v>178462.39</v>
      </c>
      <c r="AC79" s="686">
        <v>179018.2</v>
      </c>
      <c r="AD79" s="686">
        <v>179574.02</v>
      </c>
      <c r="AE79" s="703">
        <v>180129.83000000002</v>
      </c>
      <c r="AF79" s="686">
        <v>180685.65</v>
      </c>
      <c r="AG79" s="686">
        <v>181241.46</v>
      </c>
      <c r="AH79" s="686">
        <v>181797.28</v>
      </c>
      <c r="AI79" s="686">
        <v>182353.09</v>
      </c>
      <c r="AJ79" s="686">
        <v>182908.91</v>
      </c>
      <c r="AK79" s="686">
        <v>183464.72</v>
      </c>
      <c r="AL79" s="686">
        <v>184020.54</v>
      </c>
      <c r="AM79" s="686">
        <v>184020.54</v>
      </c>
      <c r="AN79" s="686">
        <v>184020.54</v>
      </c>
      <c r="AO79" s="686">
        <v>184020.54</v>
      </c>
      <c r="AP79" s="704">
        <v>184020.54</v>
      </c>
    </row>
    <row r="80" spans="1:43" ht="1" customHeight="1" outlineLevel="2">
      <c r="A80" s="799"/>
      <c r="B80" s="891"/>
      <c r="C80" s="902"/>
      <c r="D80" s="496"/>
      <c r="E80" s="893"/>
      <c r="F80" s="686"/>
      <c r="G80" s="686"/>
      <c r="H80" s="705">
        <v>0</v>
      </c>
      <c r="I80" s="680">
        <v>0</v>
      </c>
      <c r="J80" s="903"/>
      <c r="K80" s="904"/>
      <c r="L80" s="705"/>
      <c r="M80" s="707">
        <v>0</v>
      </c>
      <c r="N80" s="702"/>
      <c r="O80" s="705"/>
      <c r="P80" s="707">
        <v>0</v>
      </c>
      <c r="Q80" s="893"/>
      <c r="R80" s="703"/>
      <c r="S80" s="703"/>
      <c r="T80" s="686"/>
      <c r="U80" s="686"/>
      <c r="V80" s="686"/>
      <c r="W80" s="686"/>
      <c r="X80" s="686"/>
      <c r="Y80" s="686"/>
      <c r="Z80" s="686"/>
      <c r="AA80" s="686"/>
      <c r="AB80" s="686"/>
      <c r="AC80" s="686"/>
      <c r="AD80" s="686"/>
      <c r="AE80" s="703"/>
      <c r="AF80" s="686"/>
      <c r="AG80" s="686"/>
      <c r="AH80" s="686"/>
      <c r="AI80" s="686"/>
      <c r="AJ80" s="686"/>
      <c r="AK80" s="686"/>
      <c r="AL80" s="686"/>
      <c r="AM80" s="686"/>
      <c r="AN80" s="686"/>
      <c r="AO80" s="686"/>
      <c r="AP80" s="704"/>
    </row>
    <row r="81" spans="1:43" ht="12.5">
      <c r="A81" s="799" t="s">
        <v>1966</v>
      </c>
      <c r="B81" s="891" t="s">
        <v>1512</v>
      </c>
      <c r="C81" s="902" t="s">
        <v>1967</v>
      </c>
      <c r="D81" s="496"/>
      <c r="E81" s="893"/>
      <c r="F81" s="686">
        <v>0</v>
      </c>
      <c r="G81" s="686">
        <v>0</v>
      </c>
      <c r="H81" s="705">
        <v>0</v>
      </c>
      <c r="I81" s="680">
        <v>0</v>
      </c>
      <c r="J81" s="903"/>
      <c r="K81" s="904"/>
      <c r="L81" s="705">
        <v>0</v>
      </c>
      <c r="M81" s="707">
        <v>0</v>
      </c>
      <c r="N81" s="702"/>
      <c r="O81" s="705">
        <v>0</v>
      </c>
      <c r="P81" s="707">
        <v>0</v>
      </c>
      <c r="Q81" s="893"/>
      <c r="R81" s="703">
        <v>0</v>
      </c>
      <c r="S81" s="703">
        <v>0</v>
      </c>
      <c r="T81" s="686">
        <v>0</v>
      </c>
      <c r="U81" s="686">
        <v>0</v>
      </c>
      <c r="V81" s="686">
        <v>0</v>
      </c>
      <c r="W81" s="686">
        <v>0</v>
      </c>
      <c r="X81" s="686">
        <v>0</v>
      </c>
      <c r="Y81" s="686">
        <v>0</v>
      </c>
      <c r="Z81" s="686">
        <v>0</v>
      </c>
      <c r="AA81" s="686">
        <v>0</v>
      </c>
      <c r="AB81" s="686">
        <v>0</v>
      </c>
      <c r="AC81" s="686">
        <v>0</v>
      </c>
      <c r="AD81" s="686">
        <v>0</v>
      </c>
      <c r="AE81" s="703">
        <v>0</v>
      </c>
      <c r="AF81" s="686">
        <v>0</v>
      </c>
      <c r="AG81" s="686">
        <v>0</v>
      </c>
      <c r="AH81" s="686">
        <v>0</v>
      </c>
      <c r="AI81" s="686">
        <v>0</v>
      </c>
      <c r="AJ81" s="686">
        <v>0</v>
      </c>
      <c r="AK81" s="686">
        <v>0</v>
      </c>
      <c r="AL81" s="686">
        <v>0</v>
      </c>
      <c r="AM81" s="686">
        <v>0</v>
      </c>
      <c r="AN81" s="686">
        <v>0</v>
      </c>
      <c r="AO81" s="686">
        <v>0</v>
      </c>
      <c r="AP81" s="704">
        <v>0</v>
      </c>
    </row>
    <row r="82" spans="1:43" ht="1" customHeight="1" outlineLevel="2">
      <c r="A82" s="799"/>
      <c r="B82" s="891"/>
      <c r="C82" s="902"/>
      <c r="D82" s="496"/>
      <c r="E82" s="893"/>
      <c r="F82" s="686"/>
      <c r="G82" s="686"/>
      <c r="H82" s="705">
        <v>0</v>
      </c>
      <c r="I82" s="680">
        <v>0</v>
      </c>
      <c r="J82" s="903"/>
      <c r="K82" s="904"/>
      <c r="L82" s="705"/>
      <c r="M82" s="707">
        <v>0</v>
      </c>
      <c r="N82" s="702"/>
      <c r="O82" s="705"/>
      <c r="P82" s="707">
        <v>0</v>
      </c>
      <c r="Q82" s="893"/>
      <c r="R82" s="703"/>
      <c r="S82" s="703"/>
      <c r="T82" s="686"/>
      <c r="U82" s="686"/>
      <c r="V82" s="686"/>
      <c r="W82" s="686"/>
      <c r="X82" s="686"/>
      <c r="Y82" s="686"/>
      <c r="Z82" s="686"/>
      <c r="AA82" s="686"/>
      <c r="AB82" s="686"/>
      <c r="AC82" s="686"/>
      <c r="AD82" s="686"/>
      <c r="AE82" s="703"/>
      <c r="AF82" s="686"/>
      <c r="AG82" s="686"/>
      <c r="AH82" s="686"/>
      <c r="AI82" s="686"/>
      <c r="AJ82" s="686"/>
      <c r="AK82" s="686"/>
      <c r="AL82" s="686"/>
      <c r="AM82" s="686"/>
      <c r="AN82" s="686"/>
      <c r="AO82" s="686"/>
      <c r="AP82" s="704"/>
    </row>
    <row r="83" spans="1:43" ht="12.5" outlineLevel="3">
      <c r="A83" s="799" t="s">
        <v>3723</v>
      </c>
      <c r="B83" s="800" t="s">
        <v>3724</v>
      </c>
      <c r="C83" s="801" t="s">
        <v>3725</v>
      </c>
      <c r="D83" s="802"/>
      <c r="E83" s="803"/>
      <c r="F83" s="686">
        <v>2388745</v>
      </c>
      <c r="G83" s="686">
        <v>0</v>
      </c>
      <c r="H83" s="686">
        <v>2388745</v>
      </c>
      <c r="I83" s="804" t="s">
        <v>3376</v>
      </c>
      <c r="J83" s="804"/>
      <c r="K83" s="805"/>
      <c r="L83" s="705">
        <v>0</v>
      </c>
      <c r="M83" s="707">
        <v>2388745</v>
      </c>
      <c r="N83" s="805"/>
      <c r="O83" s="705">
        <v>2388745</v>
      </c>
      <c r="P83" s="707">
        <v>0</v>
      </c>
      <c r="R83" s="703">
        <v>0</v>
      </c>
      <c r="S83" s="703">
        <v>0</v>
      </c>
      <c r="T83" s="686">
        <v>0</v>
      </c>
      <c r="U83" s="686">
        <v>0</v>
      </c>
      <c r="V83" s="686">
        <v>0</v>
      </c>
      <c r="W83" s="686">
        <v>0</v>
      </c>
      <c r="X83" s="686">
        <v>0</v>
      </c>
      <c r="Y83" s="686">
        <v>0</v>
      </c>
      <c r="Z83" s="686">
        <v>0</v>
      </c>
      <c r="AA83" s="686">
        <v>0</v>
      </c>
      <c r="AB83" s="686">
        <v>0</v>
      </c>
      <c r="AC83" s="686">
        <v>0</v>
      </c>
      <c r="AD83" s="686">
        <v>0</v>
      </c>
      <c r="AE83" s="703">
        <v>0</v>
      </c>
      <c r="AF83" s="686">
        <v>0</v>
      </c>
      <c r="AG83" s="686">
        <v>0</v>
      </c>
      <c r="AH83" s="686">
        <v>0</v>
      </c>
      <c r="AI83" s="686">
        <v>0</v>
      </c>
      <c r="AJ83" s="686">
        <v>2388745</v>
      </c>
      <c r="AK83" s="686">
        <v>2388745</v>
      </c>
      <c r="AL83" s="686">
        <v>2388745</v>
      </c>
      <c r="AM83" s="686">
        <v>2388745</v>
      </c>
      <c r="AN83" s="686">
        <v>2388745</v>
      </c>
      <c r="AO83" s="686">
        <v>2388745</v>
      </c>
      <c r="AP83" s="704">
        <v>2388745</v>
      </c>
      <c r="AQ83" s="686"/>
    </row>
    <row r="84" spans="1:43" ht="12.5">
      <c r="A84" s="799" t="s">
        <v>1968</v>
      </c>
      <c r="B84" s="891" t="s">
        <v>1515</v>
      </c>
      <c r="C84" s="902" t="s">
        <v>1969</v>
      </c>
      <c r="D84" s="496"/>
      <c r="E84" s="893"/>
      <c r="F84" s="686">
        <v>2388745</v>
      </c>
      <c r="G84" s="686">
        <v>0</v>
      </c>
      <c r="H84" s="705">
        <v>2388745</v>
      </c>
      <c r="I84" s="680" t="s">
        <v>3376</v>
      </c>
      <c r="J84" s="903"/>
      <c r="K84" s="904"/>
      <c r="L84" s="705">
        <v>0</v>
      </c>
      <c r="M84" s="707">
        <v>2388745</v>
      </c>
      <c r="N84" s="702"/>
      <c r="O84" s="705">
        <v>2388745</v>
      </c>
      <c r="P84" s="707">
        <v>0</v>
      </c>
      <c r="Q84" s="893"/>
      <c r="R84" s="703">
        <v>0</v>
      </c>
      <c r="S84" s="703">
        <v>0</v>
      </c>
      <c r="T84" s="686">
        <v>0</v>
      </c>
      <c r="U84" s="686">
        <v>0</v>
      </c>
      <c r="V84" s="686">
        <v>0</v>
      </c>
      <c r="W84" s="686">
        <v>0</v>
      </c>
      <c r="X84" s="686">
        <v>0</v>
      </c>
      <c r="Y84" s="686">
        <v>0</v>
      </c>
      <c r="Z84" s="686">
        <v>0</v>
      </c>
      <c r="AA84" s="686">
        <v>0</v>
      </c>
      <c r="AB84" s="686">
        <v>0</v>
      </c>
      <c r="AC84" s="686">
        <v>0</v>
      </c>
      <c r="AD84" s="686">
        <v>0</v>
      </c>
      <c r="AE84" s="703">
        <v>0</v>
      </c>
      <c r="AF84" s="686">
        <v>0</v>
      </c>
      <c r="AG84" s="686">
        <v>0</v>
      </c>
      <c r="AH84" s="686">
        <v>0</v>
      </c>
      <c r="AI84" s="686">
        <v>0</v>
      </c>
      <c r="AJ84" s="686">
        <v>2388745</v>
      </c>
      <c r="AK84" s="686">
        <v>2388745</v>
      </c>
      <c r="AL84" s="686">
        <v>2388745</v>
      </c>
      <c r="AM84" s="686">
        <v>2388745</v>
      </c>
      <c r="AN84" s="686">
        <v>2388745</v>
      </c>
      <c r="AO84" s="686">
        <v>2388745</v>
      </c>
      <c r="AP84" s="704">
        <v>2388745</v>
      </c>
    </row>
    <row r="85" spans="1:43" ht="0.75" customHeight="1" outlineLevel="2">
      <c r="A85" s="799"/>
      <c r="B85" s="891"/>
      <c r="C85" s="902"/>
      <c r="D85" s="496"/>
      <c r="E85" s="918"/>
      <c r="F85" s="717"/>
      <c r="G85" s="717"/>
      <c r="H85" s="705">
        <v>0</v>
      </c>
      <c r="I85" s="680">
        <v>0</v>
      </c>
      <c r="J85" s="919"/>
      <c r="K85" s="920"/>
      <c r="L85" s="718"/>
      <c r="M85" s="707">
        <v>0</v>
      </c>
      <c r="N85" s="719"/>
      <c r="O85" s="718"/>
      <c r="P85" s="707">
        <v>0</v>
      </c>
      <c r="Q85" s="918"/>
      <c r="R85" s="703"/>
      <c r="S85" s="703"/>
      <c r="T85" s="686"/>
      <c r="U85" s="686"/>
      <c r="V85" s="686"/>
      <c r="W85" s="686"/>
      <c r="X85" s="686"/>
      <c r="Y85" s="686"/>
      <c r="Z85" s="686"/>
      <c r="AA85" s="686"/>
      <c r="AB85" s="686"/>
      <c r="AC85" s="686"/>
      <c r="AD85" s="686"/>
      <c r="AE85" s="703"/>
      <c r="AF85" s="686"/>
      <c r="AG85" s="686"/>
      <c r="AH85" s="686"/>
      <c r="AI85" s="686"/>
      <c r="AJ85" s="686"/>
      <c r="AK85" s="686"/>
      <c r="AL85" s="686"/>
      <c r="AM85" s="686"/>
      <c r="AN85" s="686"/>
      <c r="AO85" s="686"/>
      <c r="AP85" s="704"/>
    </row>
    <row r="86" spans="1:43" ht="12.5" outlineLevel="3">
      <c r="A86" s="799" t="s">
        <v>1970</v>
      </c>
      <c r="B86" s="800" t="s">
        <v>1971</v>
      </c>
      <c r="C86" s="801" t="s">
        <v>1972</v>
      </c>
      <c r="D86" s="802"/>
      <c r="E86" s="803"/>
      <c r="F86" s="686">
        <v>8322223.2149999999</v>
      </c>
      <c r="G86" s="686">
        <v>8349736.7400000002</v>
      </c>
      <c r="H86" s="686">
        <v>-27513.525000000373</v>
      </c>
      <c r="I86" s="804">
        <v>-3.2951368236791108E-3</v>
      </c>
      <c r="J86" s="804"/>
      <c r="K86" s="805"/>
      <c r="L86" s="705">
        <v>8369948.4000000004</v>
      </c>
      <c r="M86" s="707">
        <v>-47725.185000000522</v>
      </c>
      <c r="N86" s="805"/>
      <c r="O86" s="705">
        <v>8323771.665</v>
      </c>
      <c r="P86" s="707">
        <v>-1548.4500000001863</v>
      </c>
      <c r="R86" s="703">
        <v>8364873.0499999998</v>
      </c>
      <c r="S86" s="703">
        <v>8364873.0499999998</v>
      </c>
      <c r="T86" s="686">
        <v>8364873.0499999998</v>
      </c>
      <c r="U86" s="686">
        <v>8370037.46</v>
      </c>
      <c r="V86" s="686">
        <v>8370037.46</v>
      </c>
      <c r="W86" s="686">
        <v>8370037.46</v>
      </c>
      <c r="X86" s="686">
        <v>8369948.4000000004</v>
      </c>
      <c r="Y86" s="686">
        <v>8369948.4000000004</v>
      </c>
      <c r="Z86" s="686">
        <v>8369948.4000000004</v>
      </c>
      <c r="AA86" s="686">
        <v>8353663.2999999998</v>
      </c>
      <c r="AB86" s="686">
        <v>8353663.2999999998</v>
      </c>
      <c r="AC86" s="686">
        <v>8353663.2999999998</v>
      </c>
      <c r="AD86" s="686">
        <v>8349736.7400000002</v>
      </c>
      <c r="AE86" s="703">
        <v>8346904.2300000004</v>
      </c>
      <c r="AF86" s="686">
        <v>8344789.2800000003</v>
      </c>
      <c r="AG86" s="686">
        <v>8333833.4129999997</v>
      </c>
      <c r="AH86" s="686">
        <v>8332889.2429999998</v>
      </c>
      <c r="AI86" s="686">
        <v>8332549.3430000003</v>
      </c>
      <c r="AJ86" s="686">
        <v>8326037.6849999996</v>
      </c>
      <c r="AK86" s="686">
        <v>8323771.665</v>
      </c>
      <c r="AL86" s="686">
        <v>8322223.2149999999</v>
      </c>
      <c r="AM86" s="686">
        <v>8322223.2149999999</v>
      </c>
      <c r="AN86" s="686">
        <v>8322223.2149999999</v>
      </c>
      <c r="AO86" s="686">
        <v>8322223.2149999999</v>
      </c>
      <c r="AP86" s="704">
        <v>8322223.2149999999</v>
      </c>
      <c r="AQ86" s="686"/>
    </row>
    <row r="87" spans="1:43" ht="12.5">
      <c r="A87" s="799" t="s">
        <v>1973</v>
      </c>
      <c r="B87" s="891" t="s">
        <v>1523</v>
      </c>
      <c r="C87" s="902" t="s">
        <v>3688</v>
      </c>
      <c r="D87" s="496"/>
      <c r="E87" s="893"/>
      <c r="F87" s="686">
        <v>8322223.2149999999</v>
      </c>
      <c r="G87" s="686">
        <v>8349736.7400000002</v>
      </c>
      <c r="H87" s="705">
        <v>-27513.525000000373</v>
      </c>
      <c r="I87" s="680">
        <v>-3.2951368236791108E-3</v>
      </c>
      <c r="J87" s="903"/>
      <c r="K87" s="904"/>
      <c r="L87" s="705">
        <v>8369948.4000000004</v>
      </c>
      <c r="M87" s="707">
        <v>-47725.185000000522</v>
      </c>
      <c r="N87" s="702"/>
      <c r="O87" s="705">
        <v>8323771.665</v>
      </c>
      <c r="P87" s="707">
        <v>-1548.4500000001863</v>
      </c>
      <c r="Q87" s="893"/>
      <c r="R87" s="703">
        <v>8364873.0499999998</v>
      </c>
      <c r="S87" s="703">
        <v>8364873.0499999998</v>
      </c>
      <c r="T87" s="686">
        <v>8364873.0499999998</v>
      </c>
      <c r="U87" s="686">
        <v>8370037.46</v>
      </c>
      <c r="V87" s="686">
        <v>8370037.46</v>
      </c>
      <c r="W87" s="686">
        <v>8370037.46</v>
      </c>
      <c r="X87" s="686">
        <v>8369948.4000000004</v>
      </c>
      <c r="Y87" s="686">
        <v>8369948.4000000004</v>
      </c>
      <c r="Z87" s="686">
        <v>8369948.4000000004</v>
      </c>
      <c r="AA87" s="686">
        <v>8353663.2999999998</v>
      </c>
      <c r="AB87" s="686">
        <v>8353663.2999999998</v>
      </c>
      <c r="AC87" s="686">
        <v>8353663.2999999998</v>
      </c>
      <c r="AD87" s="686">
        <v>8349736.7400000002</v>
      </c>
      <c r="AE87" s="703">
        <v>8346904.2300000004</v>
      </c>
      <c r="AF87" s="686">
        <v>8344789.2800000003</v>
      </c>
      <c r="AG87" s="686">
        <v>8333833.4129999997</v>
      </c>
      <c r="AH87" s="686">
        <v>8332889.2429999998</v>
      </c>
      <c r="AI87" s="686">
        <v>8332549.3430000003</v>
      </c>
      <c r="AJ87" s="686">
        <v>8326037.6849999996</v>
      </c>
      <c r="AK87" s="686">
        <v>8323771.665</v>
      </c>
      <c r="AL87" s="686">
        <v>8322223.2149999999</v>
      </c>
      <c r="AM87" s="686">
        <v>8322223.2149999999</v>
      </c>
      <c r="AN87" s="686">
        <v>8322223.2149999999</v>
      </c>
      <c r="AO87" s="686">
        <v>8322223.2149999999</v>
      </c>
      <c r="AP87" s="704">
        <v>8322223.2149999999</v>
      </c>
    </row>
    <row r="88" spans="1:43" ht="1" customHeight="1" outlineLevel="2">
      <c r="A88" s="799"/>
      <c r="B88" s="891"/>
      <c r="C88" s="902"/>
      <c r="D88" s="496"/>
      <c r="E88" s="893"/>
      <c r="F88" s="686"/>
      <c r="G88" s="686"/>
      <c r="H88" s="705">
        <v>0</v>
      </c>
      <c r="I88" s="680">
        <v>0</v>
      </c>
      <c r="J88" s="903"/>
      <c r="K88" s="904"/>
      <c r="L88" s="705"/>
      <c r="M88" s="707">
        <v>0</v>
      </c>
      <c r="N88" s="702"/>
      <c r="O88" s="705"/>
      <c r="P88" s="707">
        <v>0</v>
      </c>
      <c r="Q88" s="893"/>
      <c r="R88" s="703"/>
      <c r="S88" s="703"/>
      <c r="T88" s="686"/>
      <c r="U88" s="686"/>
      <c r="V88" s="686"/>
      <c r="W88" s="686"/>
      <c r="X88" s="686"/>
      <c r="Y88" s="686"/>
      <c r="Z88" s="686"/>
      <c r="AA88" s="686"/>
      <c r="AB88" s="686"/>
      <c r="AC88" s="686"/>
      <c r="AD88" s="686"/>
      <c r="AE88" s="703"/>
      <c r="AF88" s="686"/>
      <c r="AG88" s="686"/>
      <c r="AH88" s="686"/>
      <c r="AI88" s="686"/>
      <c r="AJ88" s="686"/>
      <c r="AK88" s="686"/>
      <c r="AL88" s="686"/>
      <c r="AM88" s="686"/>
      <c r="AN88" s="686"/>
      <c r="AO88" s="686"/>
      <c r="AP88" s="704"/>
    </row>
    <row r="89" spans="1:43" ht="12.5" outlineLevel="3">
      <c r="A89" s="799" t="s">
        <v>1974</v>
      </c>
      <c r="B89" s="800" t="s">
        <v>1975</v>
      </c>
      <c r="C89" s="801" t="s">
        <v>1976</v>
      </c>
      <c r="D89" s="802"/>
      <c r="E89" s="803"/>
      <c r="F89" s="686">
        <v>-35121.360000000001</v>
      </c>
      <c r="G89" s="686">
        <v>-35121.360000000001</v>
      </c>
      <c r="H89" s="686">
        <v>0</v>
      </c>
      <c r="I89" s="804">
        <v>0</v>
      </c>
      <c r="J89" s="804"/>
      <c r="K89" s="805"/>
      <c r="L89" s="705">
        <v>-35121.360000000001</v>
      </c>
      <c r="M89" s="707">
        <v>0</v>
      </c>
      <c r="N89" s="805"/>
      <c r="O89" s="705">
        <v>-35121.360000000001</v>
      </c>
      <c r="P89" s="707">
        <v>0</v>
      </c>
      <c r="R89" s="703">
        <v>-35121.360000000001</v>
      </c>
      <c r="S89" s="703">
        <v>-35121.360000000001</v>
      </c>
      <c r="T89" s="686">
        <v>-35121.360000000001</v>
      </c>
      <c r="U89" s="686">
        <v>-35121.360000000001</v>
      </c>
      <c r="V89" s="686">
        <v>-35121.360000000001</v>
      </c>
      <c r="W89" s="686">
        <v>-35121.360000000001</v>
      </c>
      <c r="X89" s="686">
        <v>-35121.360000000001</v>
      </c>
      <c r="Y89" s="686">
        <v>-35121.360000000001</v>
      </c>
      <c r="Z89" s="686">
        <v>-35121.360000000001</v>
      </c>
      <c r="AA89" s="686">
        <v>-35121.360000000001</v>
      </c>
      <c r="AB89" s="686">
        <v>-35121.360000000001</v>
      </c>
      <c r="AC89" s="686">
        <v>-35121.360000000001</v>
      </c>
      <c r="AD89" s="686">
        <v>-35121.360000000001</v>
      </c>
      <c r="AE89" s="703">
        <v>-35121.360000000001</v>
      </c>
      <c r="AF89" s="686">
        <v>-35121.360000000001</v>
      </c>
      <c r="AG89" s="686">
        <v>-35121.360000000001</v>
      </c>
      <c r="AH89" s="686">
        <v>-35121.360000000001</v>
      </c>
      <c r="AI89" s="686">
        <v>-35121.360000000001</v>
      </c>
      <c r="AJ89" s="686">
        <v>-35121.360000000001</v>
      </c>
      <c r="AK89" s="686">
        <v>-35121.360000000001</v>
      </c>
      <c r="AL89" s="686">
        <v>-35121.360000000001</v>
      </c>
      <c r="AM89" s="686">
        <v>-35121.360000000001</v>
      </c>
      <c r="AN89" s="686">
        <v>-35121.360000000001</v>
      </c>
      <c r="AO89" s="686">
        <v>-35121.360000000001</v>
      </c>
      <c r="AP89" s="704">
        <v>-35121.360000000001</v>
      </c>
      <c r="AQ89" s="686"/>
    </row>
    <row r="90" spans="1:43" ht="12.5" outlineLevel="3">
      <c r="A90" s="799" t="s">
        <v>1977</v>
      </c>
      <c r="B90" s="800" t="s">
        <v>1978</v>
      </c>
      <c r="C90" s="801" t="s">
        <v>1979</v>
      </c>
      <c r="D90" s="802"/>
      <c r="E90" s="803"/>
      <c r="F90" s="686">
        <v>46947.270000000004</v>
      </c>
      <c r="G90" s="686">
        <v>46947.270000000004</v>
      </c>
      <c r="H90" s="686">
        <v>0</v>
      </c>
      <c r="I90" s="804">
        <v>0</v>
      </c>
      <c r="J90" s="804"/>
      <c r="K90" s="805"/>
      <c r="L90" s="705">
        <v>46947.270000000004</v>
      </c>
      <c r="M90" s="707">
        <v>0</v>
      </c>
      <c r="N90" s="805"/>
      <c r="O90" s="705">
        <v>46947.270000000004</v>
      </c>
      <c r="P90" s="707">
        <v>0</v>
      </c>
      <c r="R90" s="703">
        <v>46947.270000000004</v>
      </c>
      <c r="S90" s="703">
        <v>46947.270000000004</v>
      </c>
      <c r="T90" s="686">
        <v>46947.270000000004</v>
      </c>
      <c r="U90" s="686">
        <v>46947.270000000004</v>
      </c>
      <c r="V90" s="686">
        <v>46947.270000000004</v>
      </c>
      <c r="W90" s="686">
        <v>46947.270000000004</v>
      </c>
      <c r="X90" s="686">
        <v>46947.270000000004</v>
      </c>
      <c r="Y90" s="686">
        <v>46947.270000000004</v>
      </c>
      <c r="Z90" s="686">
        <v>46947.270000000004</v>
      </c>
      <c r="AA90" s="686">
        <v>46947.270000000004</v>
      </c>
      <c r="AB90" s="686">
        <v>46947.270000000004</v>
      </c>
      <c r="AC90" s="686">
        <v>46947.270000000004</v>
      </c>
      <c r="AD90" s="686">
        <v>46947.270000000004</v>
      </c>
      <c r="AE90" s="703">
        <v>46947.270000000004</v>
      </c>
      <c r="AF90" s="686">
        <v>46947.270000000004</v>
      </c>
      <c r="AG90" s="686">
        <v>46947.270000000004</v>
      </c>
      <c r="AH90" s="686">
        <v>46947.270000000004</v>
      </c>
      <c r="AI90" s="686">
        <v>46947.270000000004</v>
      </c>
      <c r="AJ90" s="686">
        <v>46947.270000000004</v>
      </c>
      <c r="AK90" s="686">
        <v>46947.270000000004</v>
      </c>
      <c r="AL90" s="686">
        <v>46947.270000000004</v>
      </c>
      <c r="AM90" s="686">
        <v>46947.270000000004</v>
      </c>
      <c r="AN90" s="686">
        <v>46947.270000000004</v>
      </c>
      <c r="AO90" s="686">
        <v>46947.270000000004</v>
      </c>
      <c r="AP90" s="704">
        <v>46947.270000000004</v>
      </c>
      <c r="AQ90" s="686"/>
    </row>
    <row r="91" spans="1:43" ht="12.5" outlineLevel="3">
      <c r="A91" s="799" t="s">
        <v>1980</v>
      </c>
      <c r="B91" s="800" t="s">
        <v>1981</v>
      </c>
      <c r="C91" s="801" t="s">
        <v>1982</v>
      </c>
      <c r="D91" s="802"/>
      <c r="E91" s="803"/>
      <c r="F91" s="686">
        <v>655168.37</v>
      </c>
      <c r="G91" s="686">
        <v>655168.37</v>
      </c>
      <c r="H91" s="686">
        <v>0</v>
      </c>
      <c r="I91" s="804">
        <v>0</v>
      </c>
      <c r="J91" s="804"/>
      <c r="K91" s="805"/>
      <c r="L91" s="705">
        <v>655168.37</v>
      </c>
      <c r="M91" s="707">
        <v>0</v>
      </c>
      <c r="N91" s="805"/>
      <c r="O91" s="705">
        <v>655168.37</v>
      </c>
      <c r="P91" s="707">
        <v>0</v>
      </c>
      <c r="R91" s="703">
        <v>655168.37</v>
      </c>
      <c r="S91" s="703">
        <v>655168.37</v>
      </c>
      <c r="T91" s="686">
        <v>655168.37</v>
      </c>
      <c r="U91" s="686">
        <v>655168.37</v>
      </c>
      <c r="V91" s="686">
        <v>655168.37</v>
      </c>
      <c r="W91" s="686">
        <v>655168.37</v>
      </c>
      <c r="X91" s="686">
        <v>655168.37</v>
      </c>
      <c r="Y91" s="686">
        <v>655168.37</v>
      </c>
      <c r="Z91" s="686">
        <v>655168.37</v>
      </c>
      <c r="AA91" s="686">
        <v>655168.37</v>
      </c>
      <c r="AB91" s="686">
        <v>655168.37</v>
      </c>
      <c r="AC91" s="686">
        <v>655168.37</v>
      </c>
      <c r="AD91" s="686">
        <v>655168.37</v>
      </c>
      <c r="AE91" s="703">
        <v>655168.37</v>
      </c>
      <c r="AF91" s="686">
        <v>655168.37</v>
      </c>
      <c r="AG91" s="686">
        <v>655168.37</v>
      </c>
      <c r="AH91" s="686">
        <v>655168.37</v>
      </c>
      <c r="AI91" s="686">
        <v>655168.37</v>
      </c>
      <c r="AJ91" s="686">
        <v>655168.37</v>
      </c>
      <c r="AK91" s="686">
        <v>655168.37</v>
      </c>
      <c r="AL91" s="686">
        <v>655168.37</v>
      </c>
      <c r="AM91" s="686">
        <v>655168.37</v>
      </c>
      <c r="AN91" s="686">
        <v>655168.37</v>
      </c>
      <c r="AO91" s="686">
        <v>655168.37</v>
      </c>
      <c r="AP91" s="704">
        <v>655168.37</v>
      </c>
      <c r="AQ91" s="686"/>
    </row>
    <row r="92" spans="1:43" ht="12.5" outlineLevel="3">
      <c r="A92" s="799" t="s">
        <v>1983</v>
      </c>
      <c r="B92" s="800" t="s">
        <v>1984</v>
      </c>
      <c r="C92" s="801" t="s">
        <v>1985</v>
      </c>
      <c r="D92" s="802"/>
      <c r="E92" s="803"/>
      <c r="F92" s="686">
        <v>14884</v>
      </c>
      <c r="G92" s="686">
        <v>25890</v>
      </c>
      <c r="H92" s="686">
        <v>-11006</v>
      </c>
      <c r="I92" s="804">
        <v>-0.42510621861722675</v>
      </c>
      <c r="J92" s="804"/>
      <c r="K92" s="805"/>
      <c r="L92" s="705">
        <v>30730</v>
      </c>
      <c r="M92" s="707">
        <v>-15846</v>
      </c>
      <c r="N92" s="805"/>
      <c r="O92" s="705">
        <v>16259</v>
      </c>
      <c r="P92" s="707">
        <v>-1375</v>
      </c>
      <c r="R92" s="703">
        <v>40407</v>
      </c>
      <c r="S92" s="703">
        <v>39200</v>
      </c>
      <c r="T92" s="686">
        <v>37990</v>
      </c>
      <c r="U92" s="686">
        <v>36780</v>
      </c>
      <c r="V92" s="686">
        <v>35570</v>
      </c>
      <c r="W92" s="686">
        <v>34360</v>
      </c>
      <c r="X92" s="686">
        <v>33150</v>
      </c>
      <c r="Y92" s="686">
        <v>31940</v>
      </c>
      <c r="Z92" s="686">
        <v>30730</v>
      </c>
      <c r="AA92" s="686">
        <v>29520</v>
      </c>
      <c r="AB92" s="686">
        <v>28310</v>
      </c>
      <c r="AC92" s="686">
        <v>27100</v>
      </c>
      <c r="AD92" s="686">
        <v>25890</v>
      </c>
      <c r="AE92" s="703">
        <v>24509</v>
      </c>
      <c r="AF92" s="686">
        <v>23134</v>
      </c>
      <c r="AG92" s="686">
        <v>21759</v>
      </c>
      <c r="AH92" s="686">
        <v>20384</v>
      </c>
      <c r="AI92" s="686">
        <v>19009</v>
      </c>
      <c r="AJ92" s="686">
        <v>17634</v>
      </c>
      <c r="AK92" s="686">
        <v>16259</v>
      </c>
      <c r="AL92" s="686">
        <v>14884</v>
      </c>
      <c r="AM92" s="686">
        <v>14884</v>
      </c>
      <c r="AN92" s="686">
        <v>14884</v>
      </c>
      <c r="AO92" s="686">
        <v>14884</v>
      </c>
      <c r="AP92" s="704">
        <v>14884</v>
      </c>
      <c r="AQ92" s="686"/>
    </row>
    <row r="93" spans="1:43" ht="12.5">
      <c r="A93" s="799" t="s">
        <v>1986</v>
      </c>
      <c r="B93" s="891" t="s">
        <v>1529</v>
      </c>
      <c r="C93" s="902" t="s">
        <v>1987</v>
      </c>
      <c r="D93" s="496"/>
      <c r="E93" s="893"/>
      <c r="F93" s="686">
        <v>681878.28</v>
      </c>
      <c r="G93" s="686">
        <v>692884.28</v>
      </c>
      <c r="H93" s="705">
        <v>-11006</v>
      </c>
      <c r="I93" s="680">
        <v>-1.5884326312035828E-2</v>
      </c>
      <c r="J93" s="903"/>
      <c r="K93" s="904"/>
      <c r="L93" s="705">
        <v>697724.28</v>
      </c>
      <c r="M93" s="707">
        <v>-15846</v>
      </c>
      <c r="N93" s="702"/>
      <c r="O93" s="705">
        <v>683253.28</v>
      </c>
      <c r="P93" s="707">
        <v>-1375</v>
      </c>
      <c r="Q93" s="893"/>
      <c r="R93" s="703">
        <v>707401.28</v>
      </c>
      <c r="S93" s="703">
        <v>706194.28</v>
      </c>
      <c r="T93" s="686">
        <v>704984.28</v>
      </c>
      <c r="U93" s="686">
        <v>703774.28</v>
      </c>
      <c r="V93" s="686">
        <v>702564.28</v>
      </c>
      <c r="W93" s="686">
        <v>701354.28</v>
      </c>
      <c r="X93" s="686">
        <v>700144.28</v>
      </c>
      <c r="Y93" s="686">
        <v>698934.28</v>
      </c>
      <c r="Z93" s="686">
        <v>697724.28</v>
      </c>
      <c r="AA93" s="686">
        <v>696514.28</v>
      </c>
      <c r="AB93" s="686">
        <v>695304.28</v>
      </c>
      <c r="AC93" s="686">
        <v>694094.28</v>
      </c>
      <c r="AD93" s="686">
        <v>692884.28</v>
      </c>
      <c r="AE93" s="703">
        <v>691503.28</v>
      </c>
      <c r="AF93" s="686">
        <v>690128.28</v>
      </c>
      <c r="AG93" s="686">
        <v>688753.28</v>
      </c>
      <c r="AH93" s="686">
        <v>687378.28</v>
      </c>
      <c r="AI93" s="686">
        <v>686003.28</v>
      </c>
      <c r="AJ93" s="686">
        <v>684628.28</v>
      </c>
      <c r="AK93" s="686">
        <v>683253.28</v>
      </c>
      <c r="AL93" s="686">
        <v>681878.28</v>
      </c>
      <c r="AM93" s="686">
        <v>681878.28</v>
      </c>
      <c r="AN93" s="686">
        <v>681878.28</v>
      </c>
      <c r="AO93" s="686">
        <v>681878.28</v>
      </c>
      <c r="AP93" s="704">
        <v>681878.28</v>
      </c>
    </row>
    <row r="94" spans="1:43" ht="1" customHeight="1" outlineLevel="2">
      <c r="A94" s="799"/>
      <c r="B94" s="891"/>
      <c r="C94" s="902"/>
      <c r="D94" s="496"/>
      <c r="E94" s="893"/>
      <c r="F94" s="686"/>
      <c r="G94" s="686"/>
      <c r="H94" s="705">
        <v>0</v>
      </c>
      <c r="I94" s="680">
        <v>0</v>
      </c>
      <c r="J94" s="903"/>
      <c r="K94" s="904"/>
      <c r="L94" s="705"/>
      <c r="M94" s="707">
        <v>0</v>
      </c>
      <c r="N94" s="702"/>
      <c r="O94" s="705"/>
      <c r="P94" s="707">
        <v>0</v>
      </c>
      <c r="Q94" s="893"/>
      <c r="R94" s="703"/>
      <c r="S94" s="703"/>
      <c r="T94" s="686"/>
      <c r="U94" s="686"/>
      <c r="V94" s="686"/>
      <c r="W94" s="686"/>
      <c r="X94" s="686"/>
      <c r="Y94" s="686"/>
      <c r="Z94" s="686"/>
      <c r="AA94" s="686"/>
      <c r="AB94" s="686"/>
      <c r="AC94" s="686"/>
      <c r="AD94" s="686"/>
      <c r="AE94" s="703"/>
      <c r="AF94" s="686"/>
      <c r="AG94" s="686"/>
      <c r="AH94" s="686"/>
      <c r="AI94" s="686"/>
      <c r="AJ94" s="686"/>
      <c r="AK94" s="686"/>
      <c r="AL94" s="686"/>
      <c r="AM94" s="686"/>
      <c r="AN94" s="686"/>
      <c r="AO94" s="686"/>
      <c r="AP94" s="704"/>
    </row>
    <row r="95" spans="1:43" ht="12.5">
      <c r="A95" s="799" t="s">
        <v>1988</v>
      </c>
      <c r="B95" s="891" t="s">
        <v>1531</v>
      </c>
      <c r="C95" s="902" t="s">
        <v>1989</v>
      </c>
      <c r="D95" s="496"/>
      <c r="E95" s="893"/>
      <c r="F95" s="686">
        <v>0</v>
      </c>
      <c r="G95" s="686">
        <v>0</v>
      </c>
      <c r="H95" s="705">
        <v>0</v>
      </c>
      <c r="I95" s="680">
        <v>0</v>
      </c>
      <c r="J95" s="903"/>
      <c r="K95" s="904"/>
      <c r="L95" s="705">
        <v>0</v>
      </c>
      <c r="M95" s="707">
        <v>0</v>
      </c>
      <c r="N95" s="702"/>
      <c r="O95" s="705">
        <v>0</v>
      </c>
      <c r="P95" s="707">
        <v>0</v>
      </c>
      <c r="Q95" s="893"/>
      <c r="R95" s="703">
        <v>0</v>
      </c>
      <c r="S95" s="703">
        <v>0</v>
      </c>
      <c r="T95" s="686">
        <v>0</v>
      </c>
      <c r="U95" s="686">
        <v>0</v>
      </c>
      <c r="V95" s="686">
        <v>0</v>
      </c>
      <c r="W95" s="686">
        <v>0</v>
      </c>
      <c r="X95" s="686">
        <v>0</v>
      </c>
      <c r="Y95" s="686">
        <v>0</v>
      </c>
      <c r="Z95" s="686">
        <v>0</v>
      </c>
      <c r="AA95" s="686">
        <v>0</v>
      </c>
      <c r="AB95" s="686">
        <v>0</v>
      </c>
      <c r="AC95" s="686">
        <v>0</v>
      </c>
      <c r="AD95" s="686">
        <v>0</v>
      </c>
      <c r="AE95" s="703">
        <v>0</v>
      </c>
      <c r="AF95" s="686">
        <v>0</v>
      </c>
      <c r="AG95" s="686">
        <v>0</v>
      </c>
      <c r="AH95" s="686">
        <v>0</v>
      </c>
      <c r="AI95" s="686">
        <v>0</v>
      </c>
      <c r="AJ95" s="686">
        <v>0</v>
      </c>
      <c r="AK95" s="686">
        <v>0</v>
      </c>
      <c r="AL95" s="686">
        <v>0</v>
      </c>
      <c r="AM95" s="686">
        <v>0</v>
      </c>
      <c r="AN95" s="686">
        <v>0</v>
      </c>
      <c r="AO95" s="686">
        <v>0</v>
      </c>
      <c r="AP95" s="704">
        <v>0</v>
      </c>
    </row>
    <row r="96" spans="1:43" ht="1" customHeight="1" outlineLevel="2">
      <c r="A96" s="799"/>
      <c r="B96" s="891"/>
      <c r="C96" s="902"/>
      <c r="D96" s="496"/>
      <c r="E96" s="893"/>
      <c r="F96" s="686"/>
      <c r="G96" s="686"/>
      <c r="H96" s="705">
        <v>0</v>
      </c>
      <c r="I96" s="680">
        <v>0</v>
      </c>
      <c r="J96" s="903"/>
      <c r="K96" s="904"/>
      <c r="L96" s="705"/>
      <c r="M96" s="707">
        <v>0</v>
      </c>
      <c r="N96" s="702"/>
      <c r="O96" s="705"/>
      <c r="P96" s="707">
        <v>0</v>
      </c>
      <c r="Q96" s="893"/>
      <c r="R96" s="703"/>
      <c r="S96" s="703"/>
      <c r="T96" s="686"/>
      <c r="U96" s="686"/>
      <c r="V96" s="686"/>
      <c r="W96" s="686"/>
      <c r="X96" s="686"/>
      <c r="Y96" s="686"/>
      <c r="Z96" s="686"/>
      <c r="AA96" s="686"/>
      <c r="AB96" s="686"/>
      <c r="AC96" s="686"/>
      <c r="AD96" s="686"/>
      <c r="AE96" s="703"/>
      <c r="AF96" s="686"/>
      <c r="AG96" s="686"/>
      <c r="AH96" s="686"/>
      <c r="AI96" s="686"/>
      <c r="AJ96" s="686"/>
      <c r="AK96" s="686"/>
      <c r="AL96" s="686"/>
      <c r="AM96" s="686"/>
      <c r="AN96" s="686"/>
      <c r="AO96" s="686"/>
      <c r="AP96" s="704"/>
    </row>
    <row r="97" spans="1:43" ht="12.75" customHeight="1">
      <c r="A97" s="799" t="s">
        <v>1990</v>
      </c>
      <c r="B97" s="891" t="s">
        <v>1533</v>
      </c>
      <c r="C97" s="902" t="s">
        <v>1991</v>
      </c>
      <c r="D97" s="496"/>
      <c r="E97" s="893"/>
      <c r="F97" s="686">
        <v>0</v>
      </c>
      <c r="G97" s="686">
        <v>0</v>
      </c>
      <c r="H97" s="705">
        <v>0</v>
      </c>
      <c r="I97" s="680">
        <v>0</v>
      </c>
      <c r="J97" s="903"/>
      <c r="K97" s="904"/>
      <c r="L97" s="705">
        <v>0</v>
      </c>
      <c r="M97" s="707">
        <v>0</v>
      </c>
      <c r="N97" s="702"/>
      <c r="O97" s="705">
        <v>0</v>
      </c>
      <c r="P97" s="707">
        <v>0</v>
      </c>
      <c r="Q97" s="893"/>
      <c r="R97" s="703">
        <v>0</v>
      </c>
      <c r="S97" s="703">
        <v>0</v>
      </c>
      <c r="T97" s="686">
        <v>0</v>
      </c>
      <c r="U97" s="686">
        <v>0</v>
      </c>
      <c r="V97" s="686">
        <v>0</v>
      </c>
      <c r="W97" s="686">
        <v>0</v>
      </c>
      <c r="X97" s="686">
        <v>0</v>
      </c>
      <c r="Y97" s="686">
        <v>0</v>
      </c>
      <c r="Z97" s="686">
        <v>0</v>
      </c>
      <c r="AA97" s="686">
        <v>0</v>
      </c>
      <c r="AB97" s="686">
        <v>0</v>
      </c>
      <c r="AC97" s="686">
        <v>0</v>
      </c>
      <c r="AD97" s="686">
        <v>0</v>
      </c>
      <c r="AE97" s="703">
        <v>0</v>
      </c>
      <c r="AF97" s="686">
        <v>0</v>
      </c>
      <c r="AG97" s="686">
        <v>0</v>
      </c>
      <c r="AH97" s="686">
        <v>0</v>
      </c>
      <c r="AI97" s="686">
        <v>0</v>
      </c>
      <c r="AJ97" s="686">
        <v>0</v>
      </c>
      <c r="AK97" s="686">
        <v>0</v>
      </c>
      <c r="AL97" s="686">
        <v>0</v>
      </c>
      <c r="AM97" s="686">
        <v>0</v>
      </c>
      <c r="AN97" s="686">
        <v>0</v>
      </c>
      <c r="AO97" s="686">
        <v>0</v>
      </c>
      <c r="AP97" s="704">
        <v>0</v>
      </c>
    </row>
    <row r="98" spans="1:43" ht="1" customHeight="1" outlineLevel="2">
      <c r="A98" s="799"/>
      <c r="B98" s="891"/>
      <c r="C98" s="902"/>
      <c r="D98" s="496"/>
      <c r="E98" s="893"/>
      <c r="F98" s="686"/>
      <c r="G98" s="686"/>
      <c r="H98" s="705">
        <v>0</v>
      </c>
      <c r="I98" s="680">
        <v>0</v>
      </c>
      <c r="J98" s="903"/>
      <c r="K98" s="904"/>
      <c r="L98" s="705"/>
      <c r="M98" s="707">
        <v>0</v>
      </c>
      <c r="N98" s="702"/>
      <c r="O98" s="705"/>
      <c r="P98" s="707">
        <v>0</v>
      </c>
      <c r="Q98" s="893"/>
      <c r="R98" s="703"/>
      <c r="S98" s="703"/>
      <c r="T98" s="686"/>
      <c r="U98" s="686"/>
      <c r="V98" s="686"/>
      <c r="W98" s="686"/>
      <c r="X98" s="686"/>
      <c r="Y98" s="686"/>
      <c r="Z98" s="686"/>
      <c r="AA98" s="686"/>
      <c r="AB98" s="686"/>
      <c r="AC98" s="686"/>
      <c r="AD98" s="686"/>
      <c r="AE98" s="703"/>
      <c r="AF98" s="686"/>
      <c r="AG98" s="686"/>
      <c r="AH98" s="686"/>
      <c r="AI98" s="686"/>
      <c r="AJ98" s="686"/>
      <c r="AK98" s="686"/>
      <c r="AL98" s="686"/>
      <c r="AM98" s="686"/>
      <c r="AN98" s="686"/>
      <c r="AO98" s="686"/>
      <c r="AP98" s="704"/>
    </row>
    <row r="99" spans="1:43" ht="12.5">
      <c r="A99" s="799" t="s">
        <v>1992</v>
      </c>
      <c r="B99" s="891" t="s">
        <v>1535</v>
      </c>
      <c r="C99" s="902" t="s">
        <v>1993</v>
      </c>
      <c r="D99" s="496"/>
      <c r="E99" s="893"/>
      <c r="F99" s="686">
        <v>0</v>
      </c>
      <c r="G99" s="686">
        <v>0</v>
      </c>
      <c r="H99" s="705">
        <v>0</v>
      </c>
      <c r="I99" s="680">
        <v>0</v>
      </c>
      <c r="J99" s="903"/>
      <c r="K99" s="904"/>
      <c r="L99" s="705">
        <v>0</v>
      </c>
      <c r="M99" s="707">
        <v>0</v>
      </c>
      <c r="N99" s="702"/>
      <c r="O99" s="705">
        <v>0</v>
      </c>
      <c r="P99" s="707">
        <v>0</v>
      </c>
      <c r="Q99" s="893"/>
      <c r="R99" s="703">
        <v>0</v>
      </c>
      <c r="S99" s="703">
        <v>0</v>
      </c>
      <c r="T99" s="686">
        <v>0</v>
      </c>
      <c r="U99" s="686">
        <v>0</v>
      </c>
      <c r="V99" s="686">
        <v>0</v>
      </c>
      <c r="W99" s="686">
        <v>0</v>
      </c>
      <c r="X99" s="686">
        <v>0</v>
      </c>
      <c r="Y99" s="686">
        <v>0</v>
      </c>
      <c r="Z99" s="686">
        <v>0</v>
      </c>
      <c r="AA99" s="686">
        <v>0</v>
      </c>
      <c r="AB99" s="686">
        <v>0</v>
      </c>
      <c r="AC99" s="686">
        <v>0</v>
      </c>
      <c r="AD99" s="686">
        <v>0</v>
      </c>
      <c r="AE99" s="703">
        <v>0</v>
      </c>
      <c r="AF99" s="686">
        <v>0</v>
      </c>
      <c r="AG99" s="686">
        <v>0</v>
      </c>
      <c r="AH99" s="686">
        <v>0</v>
      </c>
      <c r="AI99" s="686">
        <v>0</v>
      </c>
      <c r="AJ99" s="686">
        <v>0</v>
      </c>
      <c r="AK99" s="686">
        <v>0</v>
      </c>
      <c r="AL99" s="686">
        <v>0</v>
      </c>
      <c r="AM99" s="686">
        <v>0</v>
      </c>
      <c r="AN99" s="686">
        <v>0</v>
      </c>
      <c r="AO99" s="686">
        <v>0</v>
      </c>
      <c r="AP99" s="704">
        <v>0</v>
      </c>
    </row>
    <row r="100" spans="1:43" ht="1" customHeight="1" outlineLevel="2">
      <c r="A100" s="799"/>
      <c r="B100" s="891"/>
      <c r="C100" s="902"/>
      <c r="D100" s="496"/>
      <c r="E100" s="893"/>
      <c r="F100" s="686"/>
      <c r="G100" s="686"/>
      <c r="H100" s="705">
        <v>0</v>
      </c>
      <c r="I100" s="680">
        <v>0</v>
      </c>
      <c r="J100" s="903"/>
      <c r="K100" s="904"/>
      <c r="L100" s="705"/>
      <c r="M100" s="707">
        <v>0</v>
      </c>
      <c r="N100" s="702"/>
      <c r="O100" s="705"/>
      <c r="P100" s="707">
        <v>0</v>
      </c>
      <c r="Q100" s="893"/>
      <c r="R100" s="703"/>
      <c r="S100" s="703"/>
      <c r="T100" s="686"/>
      <c r="U100" s="686"/>
      <c r="V100" s="686"/>
      <c r="W100" s="686"/>
      <c r="X100" s="686"/>
      <c r="Y100" s="686"/>
      <c r="Z100" s="686"/>
      <c r="AA100" s="686"/>
      <c r="AB100" s="686"/>
      <c r="AC100" s="686"/>
      <c r="AD100" s="686"/>
      <c r="AE100" s="703"/>
      <c r="AF100" s="686"/>
      <c r="AG100" s="686"/>
      <c r="AH100" s="686"/>
      <c r="AI100" s="686"/>
      <c r="AJ100" s="686"/>
      <c r="AK100" s="686"/>
      <c r="AL100" s="686"/>
      <c r="AM100" s="686"/>
      <c r="AN100" s="686"/>
      <c r="AO100" s="686"/>
      <c r="AP100" s="704"/>
    </row>
    <row r="101" spans="1:43" ht="12.5">
      <c r="A101" s="799" t="s">
        <v>1994</v>
      </c>
      <c r="B101" s="891" t="s">
        <v>1537</v>
      </c>
      <c r="C101" s="902" t="s">
        <v>1995</v>
      </c>
      <c r="D101" s="496"/>
      <c r="E101" s="893"/>
      <c r="F101" s="686">
        <v>0</v>
      </c>
      <c r="G101" s="686">
        <v>0</v>
      </c>
      <c r="H101" s="705">
        <v>0</v>
      </c>
      <c r="I101" s="680">
        <v>0</v>
      </c>
      <c r="J101" s="903"/>
      <c r="K101" s="904"/>
      <c r="L101" s="705">
        <v>0</v>
      </c>
      <c r="M101" s="707">
        <v>0</v>
      </c>
      <c r="N101" s="702"/>
      <c r="O101" s="705">
        <v>0</v>
      </c>
      <c r="P101" s="707">
        <v>0</v>
      </c>
      <c r="Q101" s="893"/>
      <c r="R101" s="703">
        <v>0</v>
      </c>
      <c r="S101" s="703">
        <v>0</v>
      </c>
      <c r="T101" s="686">
        <v>0</v>
      </c>
      <c r="U101" s="686">
        <v>0</v>
      </c>
      <c r="V101" s="686">
        <v>0</v>
      </c>
      <c r="W101" s="686">
        <v>0</v>
      </c>
      <c r="X101" s="686">
        <v>0</v>
      </c>
      <c r="Y101" s="686">
        <v>0</v>
      </c>
      <c r="Z101" s="686">
        <v>0</v>
      </c>
      <c r="AA101" s="686">
        <v>0</v>
      </c>
      <c r="AB101" s="686">
        <v>0</v>
      </c>
      <c r="AC101" s="686">
        <v>0</v>
      </c>
      <c r="AD101" s="686">
        <v>0</v>
      </c>
      <c r="AE101" s="703">
        <v>0</v>
      </c>
      <c r="AF101" s="686">
        <v>0</v>
      </c>
      <c r="AG101" s="686">
        <v>0</v>
      </c>
      <c r="AH101" s="686">
        <v>0</v>
      </c>
      <c r="AI101" s="686">
        <v>0</v>
      </c>
      <c r="AJ101" s="686">
        <v>0</v>
      </c>
      <c r="AK101" s="686">
        <v>0</v>
      </c>
      <c r="AL101" s="686">
        <v>0</v>
      </c>
      <c r="AM101" s="686">
        <v>0</v>
      </c>
      <c r="AN101" s="686">
        <v>0</v>
      </c>
      <c r="AO101" s="686">
        <v>0</v>
      </c>
      <c r="AP101" s="704">
        <v>0</v>
      </c>
    </row>
    <row r="102" spans="1:43" ht="1" customHeight="1" outlineLevel="2">
      <c r="A102" s="799"/>
      <c r="B102" s="891"/>
      <c r="C102" s="902"/>
      <c r="D102" s="496"/>
      <c r="E102" s="893"/>
      <c r="F102" s="686"/>
      <c r="G102" s="686"/>
      <c r="H102" s="705">
        <v>0</v>
      </c>
      <c r="I102" s="680">
        <v>0</v>
      </c>
      <c r="J102" s="903"/>
      <c r="K102" s="904"/>
      <c r="L102" s="705"/>
      <c r="M102" s="707">
        <v>0</v>
      </c>
      <c r="N102" s="702"/>
      <c r="O102" s="705"/>
      <c r="P102" s="707">
        <v>0</v>
      </c>
      <c r="Q102" s="893"/>
      <c r="R102" s="703"/>
      <c r="S102" s="703"/>
      <c r="T102" s="686"/>
      <c r="U102" s="686"/>
      <c r="V102" s="686"/>
      <c r="W102" s="686"/>
      <c r="X102" s="686"/>
      <c r="Y102" s="686"/>
      <c r="Z102" s="686"/>
      <c r="AA102" s="686"/>
      <c r="AB102" s="686"/>
      <c r="AC102" s="686"/>
      <c r="AD102" s="686"/>
      <c r="AE102" s="703"/>
      <c r="AF102" s="686"/>
      <c r="AG102" s="686"/>
      <c r="AH102" s="686"/>
      <c r="AI102" s="686"/>
      <c r="AJ102" s="686"/>
      <c r="AK102" s="686"/>
      <c r="AL102" s="686"/>
      <c r="AM102" s="686"/>
      <c r="AN102" s="686"/>
      <c r="AO102" s="686"/>
      <c r="AP102" s="704"/>
    </row>
    <row r="103" spans="1:43" ht="12.5" outlineLevel="3">
      <c r="A103" s="799" t="s">
        <v>1996</v>
      </c>
      <c r="B103" s="800" t="s">
        <v>1997</v>
      </c>
      <c r="C103" s="801" t="s">
        <v>1998</v>
      </c>
      <c r="D103" s="802"/>
      <c r="E103" s="803"/>
      <c r="F103" s="686">
        <v>38292349.689999998</v>
      </c>
      <c r="G103" s="686">
        <v>38324925.189999998</v>
      </c>
      <c r="H103" s="686">
        <v>-32575.5</v>
      </c>
      <c r="I103" s="804">
        <v>-8.4998208968454353E-4</v>
      </c>
      <c r="J103" s="804"/>
      <c r="K103" s="805"/>
      <c r="L103" s="705">
        <v>24615480</v>
      </c>
      <c r="M103" s="707">
        <v>13676869.689999998</v>
      </c>
      <c r="N103" s="805"/>
      <c r="O103" s="705">
        <v>38292349.689999998</v>
      </c>
      <c r="P103" s="707">
        <v>0</v>
      </c>
      <c r="R103" s="703">
        <v>24743315</v>
      </c>
      <c r="S103" s="703">
        <v>24743315</v>
      </c>
      <c r="T103" s="686">
        <v>24743315</v>
      </c>
      <c r="U103" s="686">
        <v>24679397.5</v>
      </c>
      <c r="V103" s="686">
        <v>24679397.5</v>
      </c>
      <c r="W103" s="686">
        <v>24679397.5</v>
      </c>
      <c r="X103" s="686">
        <v>24615480</v>
      </c>
      <c r="Y103" s="686">
        <v>24615480</v>
      </c>
      <c r="Z103" s="686">
        <v>24615480</v>
      </c>
      <c r="AA103" s="686">
        <v>24551562.5</v>
      </c>
      <c r="AB103" s="686">
        <v>24551562.5</v>
      </c>
      <c r="AC103" s="686">
        <v>24551562.5</v>
      </c>
      <c r="AD103" s="686">
        <v>38324925.189999998</v>
      </c>
      <c r="AE103" s="703">
        <v>38324925.189999998</v>
      </c>
      <c r="AF103" s="686">
        <v>38324925.189999998</v>
      </c>
      <c r="AG103" s="686">
        <v>38308637.439999998</v>
      </c>
      <c r="AH103" s="686">
        <v>38308637.439999998</v>
      </c>
      <c r="AI103" s="686">
        <v>38308637.439999998</v>
      </c>
      <c r="AJ103" s="686">
        <v>38292349.689999998</v>
      </c>
      <c r="AK103" s="686">
        <v>38292349.689999998</v>
      </c>
      <c r="AL103" s="686">
        <v>38292349.689999998</v>
      </c>
      <c r="AM103" s="686">
        <v>38292349.689999998</v>
      </c>
      <c r="AN103" s="686">
        <v>38292349.689999998</v>
      </c>
      <c r="AO103" s="686">
        <v>38292349.689999998</v>
      </c>
      <c r="AP103" s="704">
        <v>38292349.689999998</v>
      </c>
      <c r="AQ103" s="686"/>
    </row>
    <row r="104" spans="1:43" ht="12.5" outlineLevel="3">
      <c r="A104" s="799" t="s">
        <v>1999</v>
      </c>
      <c r="B104" s="800" t="s">
        <v>2000</v>
      </c>
      <c r="C104" s="801" t="s">
        <v>2001</v>
      </c>
      <c r="D104" s="802"/>
      <c r="E104" s="803"/>
      <c r="F104" s="686">
        <v>1766969.15</v>
      </c>
      <c r="G104" s="686">
        <v>0</v>
      </c>
      <c r="H104" s="686">
        <v>1766969.15</v>
      </c>
      <c r="I104" s="804" t="s">
        <v>3376</v>
      </c>
      <c r="J104" s="804"/>
      <c r="K104" s="805"/>
      <c r="L104" s="705">
        <v>1687236.01</v>
      </c>
      <c r="M104" s="707">
        <v>79733.139999999898</v>
      </c>
      <c r="N104" s="805"/>
      <c r="O104" s="705">
        <v>1545245.54</v>
      </c>
      <c r="P104" s="707">
        <v>221723.60999999987</v>
      </c>
      <c r="R104" s="703">
        <v>0</v>
      </c>
      <c r="S104" s="703">
        <v>183497.13</v>
      </c>
      <c r="T104" s="686">
        <v>367088.15</v>
      </c>
      <c r="U104" s="686">
        <v>670335.55000000005</v>
      </c>
      <c r="V104" s="686">
        <v>888047.67</v>
      </c>
      <c r="W104" s="686">
        <v>1111483.7</v>
      </c>
      <c r="X104" s="686">
        <v>1240321.77</v>
      </c>
      <c r="Y104" s="686">
        <v>1463741.49</v>
      </c>
      <c r="Z104" s="686">
        <v>1687236.01</v>
      </c>
      <c r="AA104" s="686">
        <v>1910660.6800000002</v>
      </c>
      <c r="AB104" s="686">
        <v>2134067.0699999998</v>
      </c>
      <c r="AC104" s="686">
        <v>2357510.4300000002</v>
      </c>
      <c r="AD104" s="686">
        <v>0</v>
      </c>
      <c r="AE104" s="703">
        <v>223371.26</v>
      </c>
      <c r="AF104" s="686">
        <v>446709.71</v>
      </c>
      <c r="AG104" s="686">
        <v>665190.48</v>
      </c>
      <c r="AH104" s="686">
        <v>886956.12</v>
      </c>
      <c r="AI104" s="686">
        <v>1103186.3500000001</v>
      </c>
      <c r="AJ104" s="686">
        <v>1323477.53</v>
      </c>
      <c r="AK104" s="686">
        <v>1545245.54</v>
      </c>
      <c r="AL104" s="686">
        <v>1766969.15</v>
      </c>
      <c r="AM104" s="686">
        <v>1766969.15</v>
      </c>
      <c r="AN104" s="686">
        <v>1766969.15</v>
      </c>
      <c r="AO104" s="686">
        <v>1766969.15</v>
      </c>
      <c r="AP104" s="704">
        <v>1766969.15</v>
      </c>
      <c r="AQ104" s="686"/>
    </row>
    <row r="105" spans="1:43" ht="12.5">
      <c r="A105" s="799" t="s">
        <v>2002</v>
      </c>
      <c r="B105" s="891" t="s">
        <v>1539</v>
      </c>
      <c r="C105" s="902" t="s">
        <v>2003</v>
      </c>
      <c r="D105" s="496"/>
      <c r="E105" s="893"/>
      <c r="F105" s="686">
        <v>40059318.839999996</v>
      </c>
      <c r="G105" s="686">
        <v>38324925.189999998</v>
      </c>
      <c r="H105" s="705">
        <v>1734393.6499999985</v>
      </c>
      <c r="I105" s="680">
        <v>4.5254978095888063E-2</v>
      </c>
      <c r="J105" s="903"/>
      <c r="K105" s="904"/>
      <c r="L105" s="705">
        <v>26302716.010000002</v>
      </c>
      <c r="M105" s="707">
        <v>13756602.829999994</v>
      </c>
      <c r="N105" s="702"/>
      <c r="O105" s="705">
        <v>39837595.229999997</v>
      </c>
      <c r="P105" s="707">
        <v>221723.6099999994</v>
      </c>
      <c r="Q105" s="893"/>
      <c r="R105" s="703">
        <v>24743315</v>
      </c>
      <c r="S105" s="703">
        <v>24926812.129999999</v>
      </c>
      <c r="T105" s="686">
        <v>25110403.149999999</v>
      </c>
      <c r="U105" s="686">
        <v>25349733.050000001</v>
      </c>
      <c r="V105" s="686">
        <v>25567445.170000002</v>
      </c>
      <c r="W105" s="686">
        <v>25790881.199999999</v>
      </c>
      <c r="X105" s="686">
        <v>25855801.77</v>
      </c>
      <c r="Y105" s="686">
        <v>26079221.489999998</v>
      </c>
      <c r="Z105" s="686">
        <v>26302716.010000002</v>
      </c>
      <c r="AA105" s="686">
        <v>26462223.18</v>
      </c>
      <c r="AB105" s="686">
        <v>26685629.57</v>
      </c>
      <c r="AC105" s="686">
        <v>26909072.93</v>
      </c>
      <c r="AD105" s="686">
        <v>38324925.189999998</v>
      </c>
      <c r="AE105" s="703">
        <v>38548296.449999996</v>
      </c>
      <c r="AF105" s="686">
        <v>38771634.899999999</v>
      </c>
      <c r="AG105" s="686">
        <v>38973827.919999994</v>
      </c>
      <c r="AH105" s="686">
        <v>39195593.559999995</v>
      </c>
      <c r="AI105" s="686">
        <v>39411823.789999999</v>
      </c>
      <c r="AJ105" s="686">
        <v>39615827.219999999</v>
      </c>
      <c r="AK105" s="686">
        <v>39837595.229999997</v>
      </c>
      <c r="AL105" s="686">
        <v>40059318.839999996</v>
      </c>
      <c r="AM105" s="686">
        <v>40059318.839999996</v>
      </c>
      <c r="AN105" s="686">
        <v>40059318.839999996</v>
      </c>
      <c r="AO105" s="686">
        <v>40059318.839999996</v>
      </c>
      <c r="AP105" s="704">
        <v>40059318.839999996</v>
      </c>
    </row>
    <row r="106" spans="1:43" ht="1" customHeight="1" outlineLevel="2">
      <c r="A106" s="799"/>
      <c r="B106" s="891"/>
      <c r="C106" s="902"/>
      <c r="D106" s="496"/>
      <c r="E106" s="893"/>
      <c r="F106" s="686"/>
      <c r="G106" s="686"/>
      <c r="H106" s="705">
        <v>0</v>
      </c>
      <c r="I106" s="680">
        <v>0</v>
      </c>
      <c r="J106" s="903"/>
      <c r="K106" s="904"/>
      <c r="L106" s="705"/>
      <c r="M106" s="707">
        <v>0</v>
      </c>
      <c r="N106" s="702"/>
      <c r="O106" s="705"/>
      <c r="P106" s="707">
        <v>0</v>
      </c>
      <c r="Q106" s="893"/>
      <c r="R106" s="703"/>
      <c r="S106" s="703"/>
      <c r="T106" s="686"/>
      <c r="U106" s="686"/>
      <c r="V106" s="686"/>
      <c r="W106" s="686"/>
      <c r="X106" s="686"/>
      <c r="Y106" s="686"/>
      <c r="Z106" s="686"/>
      <c r="AA106" s="686"/>
      <c r="AB106" s="686"/>
      <c r="AC106" s="686"/>
      <c r="AD106" s="686"/>
      <c r="AE106" s="703"/>
      <c r="AF106" s="686"/>
      <c r="AG106" s="686"/>
      <c r="AH106" s="686"/>
      <c r="AI106" s="686"/>
      <c r="AJ106" s="686"/>
      <c r="AK106" s="686"/>
      <c r="AL106" s="686"/>
      <c r="AM106" s="686"/>
      <c r="AN106" s="686"/>
      <c r="AO106" s="686"/>
      <c r="AP106" s="704"/>
    </row>
    <row r="107" spans="1:43" ht="12.5" outlineLevel="3">
      <c r="A107" s="799" t="s">
        <v>2004</v>
      </c>
      <c r="B107" s="800" t="s">
        <v>2005</v>
      </c>
      <c r="C107" s="801" t="s">
        <v>2006</v>
      </c>
      <c r="D107" s="802"/>
      <c r="E107" s="803"/>
      <c r="F107" s="686">
        <v>178305.37</v>
      </c>
      <c r="G107" s="686">
        <v>436823.04000000004</v>
      </c>
      <c r="H107" s="686">
        <v>-258517.67000000004</v>
      </c>
      <c r="I107" s="804">
        <v>-0.59181326607680773</v>
      </c>
      <c r="J107" s="804"/>
      <c r="K107" s="805"/>
      <c r="L107" s="705">
        <v>0.38</v>
      </c>
      <c r="M107" s="707">
        <v>178304.99</v>
      </c>
      <c r="N107" s="805"/>
      <c r="O107" s="705">
        <v>24749.38</v>
      </c>
      <c r="P107" s="707">
        <v>153555.99</v>
      </c>
      <c r="R107" s="703">
        <v>14731.6</v>
      </c>
      <c r="S107" s="703">
        <v>0.4</v>
      </c>
      <c r="T107" s="686">
        <v>0</v>
      </c>
      <c r="U107" s="686">
        <v>287348.96000000002</v>
      </c>
      <c r="V107" s="686">
        <v>530542.25</v>
      </c>
      <c r="W107" s="686">
        <v>283269.56</v>
      </c>
      <c r="X107" s="686">
        <v>140538.63</v>
      </c>
      <c r="Y107" s="686">
        <v>0</v>
      </c>
      <c r="Z107" s="686">
        <v>0.38</v>
      </c>
      <c r="AA107" s="686">
        <v>0.43</v>
      </c>
      <c r="AB107" s="686">
        <v>0</v>
      </c>
      <c r="AC107" s="686">
        <v>226097.64</v>
      </c>
      <c r="AD107" s="686">
        <v>436823.04000000004</v>
      </c>
      <c r="AE107" s="703">
        <v>325652.61</v>
      </c>
      <c r="AF107" s="686">
        <v>747340.41</v>
      </c>
      <c r="AG107" s="686">
        <v>1028453.96</v>
      </c>
      <c r="AH107" s="686">
        <v>229989.6</v>
      </c>
      <c r="AI107" s="686">
        <v>0</v>
      </c>
      <c r="AJ107" s="686">
        <v>37102.49</v>
      </c>
      <c r="AK107" s="686">
        <v>24749.38</v>
      </c>
      <c r="AL107" s="686">
        <v>178305.37</v>
      </c>
      <c r="AM107" s="686">
        <v>375</v>
      </c>
      <c r="AN107" s="686">
        <v>375</v>
      </c>
      <c r="AO107" s="686">
        <v>375</v>
      </c>
      <c r="AP107" s="704">
        <v>375</v>
      </c>
      <c r="AQ107" s="686"/>
    </row>
    <row r="108" spans="1:43" ht="12.5">
      <c r="A108" s="799" t="s">
        <v>2007</v>
      </c>
      <c r="B108" s="891" t="s">
        <v>1541</v>
      </c>
      <c r="C108" s="902" t="s">
        <v>2008</v>
      </c>
      <c r="D108" s="496"/>
      <c r="E108" s="893"/>
      <c r="F108" s="686">
        <v>178305.37</v>
      </c>
      <c r="G108" s="686">
        <v>436823.04000000004</v>
      </c>
      <c r="H108" s="705">
        <v>-258517.67000000004</v>
      </c>
      <c r="I108" s="680">
        <v>-0.59181326607680773</v>
      </c>
      <c r="J108" s="903"/>
      <c r="K108" s="904"/>
      <c r="L108" s="705">
        <v>0.38</v>
      </c>
      <c r="M108" s="707">
        <v>178304.99</v>
      </c>
      <c r="N108" s="702"/>
      <c r="O108" s="705">
        <v>24749.38</v>
      </c>
      <c r="P108" s="707">
        <v>153555.99</v>
      </c>
      <c r="Q108" s="893"/>
      <c r="R108" s="703">
        <v>14731.6</v>
      </c>
      <c r="S108" s="703">
        <v>0.4</v>
      </c>
      <c r="T108" s="686">
        <v>0</v>
      </c>
      <c r="U108" s="686">
        <v>287348.96000000002</v>
      </c>
      <c r="V108" s="686">
        <v>530542.25</v>
      </c>
      <c r="W108" s="686">
        <v>283269.56</v>
      </c>
      <c r="X108" s="686">
        <v>140538.63</v>
      </c>
      <c r="Y108" s="686">
        <v>0</v>
      </c>
      <c r="Z108" s="686">
        <v>0.38</v>
      </c>
      <c r="AA108" s="686">
        <v>0.43</v>
      </c>
      <c r="AB108" s="686">
        <v>0</v>
      </c>
      <c r="AC108" s="686">
        <v>226097.64</v>
      </c>
      <c r="AD108" s="686">
        <v>436823.04000000004</v>
      </c>
      <c r="AE108" s="703">
        <v>325652.61</v>
      </c>
      <c r="AF108" s="686">
        <v>747340.41</v>
      </c>
      <c r="AG108" s="686">
        <v>1028453.96</v>
      </c>
      <c r="AH108" s="686">
        <v>229989.6</v>
      </c>
      <c r="AI108" s="686">
        <v>0</v>
      </c>
      <c r="AJ108" s="686">
        <v>37102.49</v>
      </c>
      <c r="AK108" s="686">
        <v>24749.38</v>
      </c>
      <c r="AL108" s="686">
        <v>178305.37</v>
      </c>
      <c r="AM108" s="686">
        <v>375</v>
      </c>
      <c r="AN108" s="686">
        <v>375</v>
      </c>
      <c r="AO108" s="686">
        <v>375</v>
      </c>
      <c r="AP108" s="704">
        <v>375</v>
      </c>
    </row>
    <row r="109" spans="1:43" ht="1" customHeight="1" outlineLevel="2">
      <c r="A109" s="799"/>
      <c r="B109" s="891"/>
      <c r="C109" s="902"/>
      <c r="D109" s="496"/>
      <c r="E109" s="893"/>
      <c r="F109" s="686"/>
      <c r="G109" s="686"/>
      <c r="H109" s="705">
        <v>0</v>
      </c>
      <c r="I109" s="680">
        <v>0</v>
      </c>
      <c r="J109" s="903"/>
      <c r="K109" s="904"/>
      <c r="L109" s="705"/>
      <c r="M109" s="707">
        <v>0</v>
      </c>
      <c r="N109" s="702"/>
      <c r="O109" s="705"/>
      <c r="P109" s="707">
        <v>0</v>
      </c>
      <c r="Q109" s="893"/>
      <c r="R109" s="703"/>
      <c r="S109" s="703"/>
      <c r="T109" s="686"/>
      <c r="U109" s="686"/>
      <c r="V109" s="686"/>
      <c r="W109" s="686"/>
      <c r="X109" s="686"/>
      <c r="Y109" s="686"/>
      <c r="Z109" s="686"/>
      <c r="AA109" s="686"/>
      <c r="AB109" s="686"/>
      <c r="AC109" s="686"/>
      <c r="AD109" s="686"/>
      <c r="AE109" s="703"/>
      <c r="AF109" s="686"/>
      <c r="AG109" s="686"/>
      <c r="AH109" s="686"/>
      <c r="AI109" s="686"/>
      <c r="AJ109" s="686"/>
      <c r="AK109" s="686"/>
      <c r="AL109" s="686"/>
      <c r="AM109" s="686"/>
      <c r="AN109" s="686"/>
      <c r="AO109" s="686"/>
      <c r="AP109" s="704"/>
    </row>
    <row r="110" spans="1:43" ht="12.5">
      <c r="A110" s="894" t="s">
        <v>2009</v>
      </c>
      <c r="B110" s="895" t="s">
        <v>1544</v>
      </c>
      <c r="C110" s="921" t="s">
        <v>2010</v>
      </c>
      <c r="D110" s="897"/>
      <c r="E110" s="898"/>
      <c r="F110" s="708">
        <v>0</v>
      </c>
      <c r="G110" s="708">
        <v>0</v>
      </c>
      <c r="H110" s="708">
        <v>0</v>
      </c>
      <c r="I110" s="681">
        <v>0</v>
      </c>
      <c r="J110" s="922"/>
      <c r="K110" s="923"/>
      <c r="L110" s="708">
        <v>0</v>
      </c>
      <c r="M110" s="711">
        <v>0</v>
      </c>
      <c r="N110" s="710"/>
      <c r="O110" s="708">
        <v>0</v>
      </c>
      <c r="P110" s="711">
        <v>0</v>
      </c>
      <c r="Q110" s="893"/>
      <c r="R110" s="712">
        <v>0</v>
      </c>
      <c r="S110" s="712">
        <v>0</v>
      </c>
      <c r="T110" s="708">
        <v>0</v>
      </c>
      <c r="U110" s="708">
        <v>0</v>
      </c>
      <c r="V110" s="708">
        <v>0</v>
      </c>
      <c r="W110" s="708">
        <v>0</v>
      </c>
      <c r="X110" s="708">
        <v>0</v>
      </c>
      <c r="Y110" s="708">
        <v>0</v>
      </c>
      <c r="Z110" s="708">
        <v>0</v>
      </c>
      <c r="AA110" s="708">
        <v>0</v>
      </c>
      <c r="AB110" s="708">
        <v>0</v>
      </c>
      <c r="AC110" s="708">
        <v>0</v>
      </c>
      <c r="AD110" s="708">
        <v>0</v>
      </c>
      <c r="AE110" s="712">
        <v>0</v>
      </c>
      <c r="AF110" s="708">
        <v>0</v>
      </c>
      <c r="AG110" s="708">
        <v>0</v>
      </c>
      <c r="AH110" s="708">
        <v>0</v>
      </c>
      <c r="AI110" s="708">
        <v>0</v>
      </c>
      <c r="AJ110" s="708">
        <v>0</v>
      </c>
      <c r="AK110" s="708">
        <v>0</v>
      </c>
      <c r="AL110" s="708">
        <v>0</v>
      </c>
      <c r="AM110" s="708">
        <v>0</v>
      </c>
      <c r="AN110" s="708">
        <v>0</v>
      </c>
      <c r="AO110" s="708">
        <v>0</v>
      </c>
      <c r="AP110" s="713">
        <v>0</v>
      </c>
    </row>
    <row r="111" spans="1:43" ht="12.5">
      <c r="A111" s="799"/>
      <c r="B111" s="891" t="s">
        <v>1547</v>
      </c>
      <c r="C111" s="900" t="s">
        <v>2011</v>
      </c>
      <c r="D111" s="496"/>
      <c r="E111" s="893"/>
      <c r="F111" s="705">
        <v>51948815.88499999</v>
      </c>
      <c r="G111" s="705">
        <v>48127160.949999996</v>
      </c>
      <c r="H111" s="705">
        <v>3821654.9349999949</v>
      </c>
      <c r="I111" s="680">
        <v>7.9407446015159047E-2</v>
      </c>
      <c r="J111" s="903"/>
      <c r="K111" s="904"/>
      <c r="L111" s="705">
        <v>35695404.030000009</v>
      </c>
      <c r="M111" s="707">
        <v>16253411.854999982</v>
      </c>
      <c r="N111" s="702"/>
      <c r="O111" s="705">
        <v>51577015.555</v>
      </c>
      <c r="P111" s="707">
        <v>371800.32999999076</v>
      </c>
      <c r="Q111" s="893"/>
      <c r="R111" s="703">
        <v>34159782.410000004</v>
      </c>
      <c r="S111" s="703">
        <v>34326785.529999994</v>
      </c>
      <c r="T111" s="686">
        <v>34508610.329999998</v>
      </c>
      <c r="U111" s="686">
        <v>35038687.789999999</v>
      </c>
      <c r="V111" s="686">
        <v>35497827.380000003</v>
      </c>
      <c r="W111" s="686">
        <v>35472224.909999996</v>
      </c>
      <c r="X111" s="686">
        <v>35392559.670000002</v>
      </c>
      <c r="Y111" s="686">
        <v>35473674.949999996</v>
      </c>
      <c r="Z111" s="686">
        <v>35695404.030000009</v>
      </c>
      <c r="AA111" s="686">
        <v>35836860.339999996</v>
      </c>
      <c r="AB111" s="686">
        <v>36058500.479999997</v>
      </c>
      <c r="AC111" s="686">
        <v>36506275.670000002</v>
      </c>
      <c r="AD111" s="686">
        <v>48127160.949999996</v>
      </c>
      <c r="AE111" s="703">
        <v>48234592.459999993</v>
      </c>
      <c r="AF111" s="686">
        <v>48875572.939999998</v>
      </c>
      <c r="AG111" s="686">
        <v>49345992.832999997</v>
      </c>
      <c r="AH111" s="686">
        <v>48766419.122999996</v>
      </c>
      <c r="AI111" s="686">
        <v>48750389.042999998</v>
      </c>
      <c r="AJ111" s="686">
        <v>51371797.484999999</v>
      </c>
      <c r="AK111" s="686">
        <v>51577015.555</v>
      </c>
      <c r="AL111" s="686">
        <v>51948815.88499999</v>
      </c>
      <c r="AM111" s="686">
        <v>51770885.514999993</v>
      </c>
      <c r="AN111" s="686">
        <v>51770885.514999993</v>
      </c>
      <c r="AO111" s="686">
        <v>51770885.514999993</v>
      </c>
      <c r="AP111" s="704">
        <v>51770885.514999993</v>
      </c>
    </row>
    <row r="112" spans="1:43" ht="4.5" customHeight="1">
      <c r="A112" s="799"/>
      <c r="B112" s="891"/>
      <c r="C112" s="902"/>
      <c r="D112" s="496"/>
      <c r="E112" s="893"/>
      <c r="F112" s="705"/>
      <c r="G112" s="705"/>
      <c r="H112" s="705"/>
      <c r="I112" s="680"/>
      <c r="J112" s="903"/>
      <c r="K112" s="904"/>
      <c r="L112" s="705"/>
      <c r="M112" s="707"/>
      <c r="N112" s="702"/>
      <c r="O112" s="705"/>
      <c r="P112" s="707"/>
      <c r="Q112" s="893"/>
      <c r="R112" s="703"/>
      <c r="S112" s="703"/>
      <c r="T112" s="686"/>
      <c r="U112" s="686"/>
      <c r="V112" s="686"/>
      <c r="W112" s="686"/>
      <c r="X112" s="686"/>
      <c r="Y112" s="686"/>
      <c r="Z112" s="686"/>
      <c r="AA112" s="686"/>
      <c r="AB112" s="686"/>
      <c r="AC112" s="686"/>
      <c r="AD112" s="686"/>
      <c r="AE112" s="703"/>
      <c r="AF112" s="686"/>
      <c r="AG112" s="686"/>
      <c r="AH112" s="686"/>
      <c r="AI112" s="686"/>
      <c r="AJ112" s="686"/>
      <c r="AK112" s="686"/>
      <c r="AL112" s="686"/>
      <c r="AM112" s="686"/>
      <c r="AN112" s="686"/>
      <c r="AO112" s="686"/>
      <c r="AP112" s="704"/>
    </row>
    <row r="113" spans="1:43" s="905" customFormat="1" ht="12.5">
      <c r="B113" s="906" t="s">
        <v>1553</v>
      </c>
      <c r="C113" s="907" t="s">
        <v>2012</v>
      </c>
      <c r="D113" s="908"/>
      <c r="E113" s="909"/>
      <c r="F113" s="910"/>
      <c r="G113" s="910"/>
      <c r="H113" s="705"/>
      <c r="I113" s="680"/>
      <c r="J113" s="911"/>
      <c r="K113" s="912"/>
      <c r="L113" s="913"/>
      <c r="M113" s="707">
        <v>0</v>
      </c>
      <c r="N113" s="720"/>
      <c r="O113" s="913"/>
      <c r="P113" s="707"/>
      <c r="Q113" s="909"/>
      <c r="R113" s="914"/>
      <c r="S113" s="914"/>
      <c r="T113" s="915"/>
      <c r="U113" s="915"/>
      <c r="V113" s="915"/>
      <c r="W113" s="915"/>
      <c r="X113" s="915"/>
      <c r="Y113" s="915"/>
      <c r="Z113" s="915"/>
      <c r="AA113" s="915"/>
      <c r="AB113" s="915"/>
      <c r="AC113" s="915"/>
      <c r="AD113" s="915"/>
      <c r="AE113" s="914"/>
      <c r="AF113" s="915"/>
      <c r="AG113" s="915"/>
      <c r="AH113" s="915"/>
      <c r="AI113" s="915"/>
      <c r="AJ113" s="915"/>
      <c r="AK113" s="915"/>
      <c r="AL113" s="915"/>
      <c r="AM113" s="915"/>
      <c r="AN113" s="915"/>
      <c r="AO113" s="915"/>
      <c r="AP113" s="916"/>
    </row>
    <row r="114" spans="1:43" ht="12.5">
      <c r="A114" s="437"/>
      <c r="B114" s="891" t="s">
        <v>1559</v>
      </c>
      <c r="C114" s="902" t="s">
        <v>2013</v>
      </c>
      <c r="D114" s="496"/>
      <c r="E114" s="893"/>
      <c r="F114" s="686"/>
      <c r="G114" s="686"/>
      <c r="H114" s="705">
        <v>0</v>
      </c>
      <c r="I114" s="680">
        <v>0</v>
      </c>
      <c r="J114" s="903"/>
      <c r="K114" s="904"/>
      <c r="L114" s="705"/>
      <c r="M114" s="707">
        <v>0</v>
      </c>
      <c r="N114" s="702"/>
      <c r="O114" s="705"/>
      <c r="P114" s="707">
        <v>0</v>
      </c>
      <c r="Q114" s="893"/>
      <c r="R114" s="703"/>
      <c r="S114" s="703"/>
      <c r="T114" s="686"/>
      <c r="U114" s="686"/>
      <c r="V114" s="686"/>
      <c r="W114" s="686"/>
      <c r="X114" s="686"/>
      <c r="Y114" s="686"/>
      <c r="Z114" s="686"/>
      <c r="AA114" s="686"/>
      <c r="AB114" s="686"/>
      <c r="AC114" s="686"/>
      <c r="AD114" s="686"/>
      <c r="AE114" s="703"/>
      <c r="AF114" s="686"/>
      <c r="AG114" s="686"/>
      <c r="AH114" s="686"/>
      <c r="AI114" s="686"/>
      <c r="AJ114" s="686"/>
      <c r="AK114" s="686"/>
      <c r="AL114" s="686"/>
      <c r="AM114" s="686"/>
      <c r="AN114" s="686"/>
      <c r="AO114" s="686"/>
      <c r="AP114" s="704"/>
    </row>
    <row r="115" spans="1:43" ht="1" customHeight="1" outlineLevel="2">
      <c r="A115" s="437"/>
      <c r="B115" s="891"/>
      <c r="C115" s="902"/>
      <c r="D115" s="496"/>
      <c r="E115" s="893"/>
      <c r="F115" s="686"/>
      <c r="G115" s="686"/>
      <c r="H115" s="705">
        <v>0</v>
      </c>
      <c r="I115" s="680">
        <v>0</v>
      </c>
      <c r="J115" s="903"/>
      <c r="K115" s="904"/>
      <c r="L115" s="705"/>
      <c r="M115" s="707">
        <v>0</v>
      </c>
      <c r="N115" s="702"/>
      <c r="O115" s="705"/>
      <c r="P115" s="707">
        <v>0</v>
      </c>
      <c r="Q115" s="893"/>
      <c r="R115" s="703"/>
      <c r="S115" s="703"/>
      <c r="T115" s="686"/>
      <c r="U115" s="686"/>
      <c r="V115" s="686"/>
      <c r="W115" s="686"/>
      <c r="X115" s="686"/>
      <c r="Y115" s="686"/>
      <c r="Z115" s="686"/>
      <c r="AA115" s="686"/>
      <c r="AB115" s="686"/>
      <c r="AC115" s="686"/>
      <c r="AD115" s="686"/>
      <c r="AE115" s="703"/>
      <c r="AF115" s="686"/>
      <c r="AG115" s="686"/>
      <c r="AH115" s="686"/>
      <c r="AI115" s="686"/>
      <c r="AJ115" s="686"/>
      <c r="AK115" s="686"/>
      <c r="AL115" s="686"/>
      <c r="AM115" s="686"/>
      <c r="AN115" s="686"/>
      <c r="AO115" s="686"/>
      <c r="AP115" s="704"/>
    </row>
    <row r="116" spans="1:43" ht="12.5" outlineLevel="3">
      <c r="A116" s="799" t="s">
        <v>2014</v>
      </c>
      <c r="B116" s="800" t="s">
        <v>2015</v>
      </c>
      <c r="C116" s="801" t="s">
        <v>2016</v>
      </c>
      <c r="D116" s="802"/>
      <c r="E116" s="803"/>
      <c r="F116" s="686">
        <v>1220102.96</v>
      </c>
      <c r="G116" s="686">
        <v>839452.76</v>
      </c>
      <c r="H116" s="686">
        <v>380650.19999999995</v>
      </c>
      <c r="I116" s="804">
        <v>0.45345041214707538</v>
      </c>
      <c r="J116" s="804"/>
      <c r="K116" s="805"/>
      <c r="L116" s="705">
        <v>1102110.2</v>
      </c>
      <c r="M116" s="707">
        <v>117992.76000000001</v>
      </c>
      <c r="N116" s="805"/>
      <c r="O116" s="705">
        <v>827260.64</v>
      </c>
      <c r="P116" s="707">
        <v>392842.31999999995</v>
      </c>
      <c r="R116" s="703">
        <v>1321222.43</v>
      </c>
      <c r="S116" s="703">
        <v>1152338.69</v>
      </c>
      <c r="T116" s="686">
        <v>2086043.83</v>
      </c>
      <c r="U116" s="686">
        <v>717629.21</v>
      </c>
      <c r="V116" s="686">
        <v>407871.07</v>
      </c>
      <c r="W116" s="686">
        <v>939742.05</v>
      </c>
      <c r="X116" s="686">
        <v>828656.95000000007</v>
      </c>
      <c r="Y116" s="686">
        <v>640934.51</v>
      </c>
      <c r="Z116" s="686">
        <v>1102110.2</v>
      </c>
      <c r="AA116" s="686">
        <v>1333859.17</v>
      </c>
      <c r="AB116" s="686">
        <v>624929.80000000005</v>
      </c>
      <c r="AC116" s="686">
        <v>-17317.32</v>
      </c>
      <c r="AD116" s="686">
        <v>839452.76</v>
      </c>
      <c r="AE116" s="703">
        <v>1371812.88</v>
      </c>
      <c r="AF116" s="686">
        <v>1468315.05</v>
      </c>
      <c r="AG116" s="686">
        <v>1495436.54</v>
      </c>
      <c r="AH116" s="686">
        <v>657816.14</v>
      </c>
      <c r="AI116" s="686">
        <v>1105712.1100000001</v>
      </c>
      <c r="AJ116" s="686">
        <v>1240095.75</v>
      </c>
      <c r="AK116" s="686">
        <v>827260.64</v>
      </c>
      <c r="AL116" s="686">
        <v>1220102.96</v>
      </c>
      <c r="AM116" s="686">
        <v>-2399569.2999999998</v>
      </c>
      <c r="AN116" s="686">
        <v>-2399569.2999999998</v>
      </c>
      <c r="AO116" s="686">
        <v>-2399569.2999999998</v>
      </c>
      <c r="AP116" s="704">
        <v>-2399569.2999999998</v>
      </c>
      <c r="AQ116" s="686"/>
    </row>
    <row r="117" spans="1:43" ht="12.5">
      <c r="A117" s="799" t="s">
        <v>2017</v>
      </c>
      <c r="B117" s="891" t="s">
        <v>1568</v>
      </c>
      <c r="C117" s="902" t="s">
        <v>2018</v>
      </c>
      <c r="D117" s="496"/>
      <c r="E117" s="893"/>
      <c r="F117" s="686">
        <v>1220102.96</v>
      </c>
      <c r="G117" s="686">
        <v>839452.76</v>
      </c>
      <c r="H117" s="705">
        <v>380650.19999999995</v>
      </c>
      <c r="I117" s="680">
        <v>0.45345041214707538</v>
      </c>
      <c r="J117" s="903"/>
      <c r="K117" s="904"/>
      <c r="L117" s="705">
        <v>1102110.2</v>
      </c>
      <c r="M117" s="707">
        <v>117992.76000000001</v>
      </c>
      <c r="N117" s="702"/>
      <c r="O117" s="705">
        <v>827260.64</v>
      </c>
      <c r="P117" s="707">
        <v>392842.31999999995</v>
      </c>
      <c r="Q117" s="893"/>
      <c r="R117" s="703">
        <v>1321222.43</v>
      </c>
      <c r="S117" s="703">
        <v>1152338.69</v>
      </c>
      <c r="T117" s="686">
        <v>2086043.83</v>
      </c>
      <c r="U117" s="686">
        <v>717629.21</v>
      </c>
      <c r="V117" s="686">
        <v>407871.07</v>
      </c>
      <c r="W117" s="686">
        <v>939742.05</v>
      </c>
      <c r="X117" s="686">
        <v>828656.95000000007</v>
      </c>
      <c r="Y117" s="686">
        <v>640934.51</v>
      </c>
      <c r="Z117" s="686">
        <v>1102110.2</v>
      </c>
      <c r="AA117" s="686">
        <v>1333859.17</v>
      </c>
      <c r="AB117" s="686">
        <v>624929.80000000005</v>
      </c>
      <c r="AC117" s="686">
        <v>-17317.32</v>
      </c>
      <c r="AD117" s="686">
        <v>839452.76</v>
      </c>
      <c r="AE117" s="703">
        <v>1371812.88</v>
      </c>
      <c r="AF117" s="686">
        <v>1468315.05</v>
      </c>
      <c r="AG117" s="686">
        <v>1495436.54</v>
      </c>
      <c r="AH117" s="686">
        <v>657816.14</v>
      </c>
      <c r="AI117" s="686">
        <v>1105712.1100000001</v>
      </c>
      <c r="AJ117" s="686">
        <v>1240095.75</v>
      </c>
      <c r="AK117" s="686">
        <v>827260.64</v>
      </c>
      <c r="AL117" s="686">
        <v>1220102.96</v>
      </c>
      <c r="AM117" s="686">
        <v>-2399569.2999999998</v>
      </c>
      <c r="AN117" s="686">
        <v>-2399569.2999999998</v>
      </c>
      <c r="AO117" s="686">
        <v>-2399569.2999999998</v>
      </c>
      <c r="AP117" s="704">
        <v>-2399569.2999999998</v>
      </c>
    </row>
    <row r="118" spans="1:43" ht="1" customHeight="1" outlineLevel="2">
      <c r="A118" s="799"/>
      <c r="B118" s="891"/>
      <c r="C118" s="902"/>
      <c r="D118" s="496"/>
      <c r="E118" s="893"/>
      <c r="F118" s="686"/>
      <c r="G118" s="686"/>
      <c r="H118" s="705">
        <v>0</v>
      </c>
      <c r="I118" s="680">
        <v>0</v>
      </c>
      <c r="J118" s="903"/>
      <c r="K118" s="904"/>
      <c r="L118" s="705"/>
      <c r="M118" s="707">
        <v>0</v>
      </c>
      <c r="N118" s="702"/>
      <c r="O118" s="705"/>
      <c r="P118" s="707">
        <v>0</v>
      </c>
      <c r="Q118" s="893"/>
      <c r="R118" s="703"/>
      <c r="S118" s="703"/>
      <c r="T118" s="686"/>
      <c r="U118" s="686"/>
      <c r="V118" s="686"/>
      <c r="W118" s="686"/>
      <c r="X118" s="686"/>
      <c r="Y118" s="686"/>
      <c r="Z118" s="686"/>
      <c r="AA118" s="686"/>
      <c r="AB118" s="686"/>
      <c r="AC118" s="686"/>
      <c r="AD118" s="686"/>
      <c r="AE118" s="703"/>
      <c r="AF118" s="686"/>
      <c r="AG118" s="686"/>
      <c r="AH118" s="686"/>
      <c r="AI118" s="686"/>
      <c r="AJ118" s="686"/>
      <c r="AK118" s="686"/>
      <c r="AL118" s="686"/>
      <c r="AM118" s="686"/>
      <c r="AN118" s="686"/>
      <c r="AO118" s="686"/>
      <c r="AP118" s="704"/>
    </row>
    <row r="119" spans="1:43" ht="12.5" outlineLevel="3">
      <c r="A119" s="799" t="s">
        <v>2019</v>
      </c>
      <c r="B119" s="800" t="s">
        <v>2020</v>
      </c>
      <c r="C119" s="801" t="s">
        <v>2021</v>
      </c>
      <c r="D119" s="802"/>
      <c r="E119" s="803"/>
      <c r="F119" s="686">
        <v>1.4220000000000002</v>
      </c>
      <c r="G119" s="686">
        <v>3976821.0520000001</v>
      </c>
      <c r="H119" s="686">
        <v>-3976819.6300000004</v>
      </c>
      <c r="I119" s="804">
        <v>-0.99999964242796413</v>
      </c>
      <c r="J119" s="804"/>
      <c r="K119" s="805"/>
      <c r="L119" s="705">
        <v>2853066.0520000001</v>
      </c>
      <c r="M119" s="707">
        <v>-2853064.6300000004</v>
      </c>
      <c r="N119" s="805"/>
      <c r="O119" s="705">
        <v>0.71200000000000008</v>
      </c>
      <c r="P119" s="707">
        <v>0.71000000000000008</v>
      </c>
      <c r="R119" s="703">
        <v>3562847.5019999999</v>
      </c>
      <c r="S119" s="703">
        <v>2E-3</v>
      </c>
      <c r="T119" s="686">
        <v>871703.93200000003</v>
      </c>
      <c r="U119" s="686">
        <v>1169680.9820000001</v>
      </c>
      <c r="V119" s="686">
        <v>5699565.4819999998</v>
      </c>
      <c r="W119" s="686">
        <v>5723936.7120000003</v>
      </c>
      <c r="X119" s="686">
        <v>5747133.6220000004</v>
      </c>
      <c r="Y119" s="686">
        <v>2841610.4019999998</v>
      </c>
      <c r="Z119" s="686">
        <v>2853066.0520000001</v>
      </c>
      <c r="AA119" s="686">
        <v>3934381.702</v>
      </c>
      <c r="AB119" s="686">
        <v>3949251.8820000002</v>
      </c>
      <c r="AC119" s="686">
        <v>3963061.7119999998</v>
      </c>
      <c r="AD119" s="686">
        <v>3976821.0520000001</v>
      </c>
      <c r="AE119" s="703">
        <v>3990162.4019999998</v>
      </c>
      <c r="AF119" s="686">
        <v>4002212.6519999998</v>
      </c>
      <c r="AG119" s="686">
        <v>4015554.0019999999</v>
      </c>
      <c r="AH119" s="686">
        <v>4032032.3020000001</v>
      </c>
      <c r="AI119" s="686">
        <v>1613024.2919999999</v>
      </c>
      <c r="AJ119" s="686">
        <v>2E-3</v>
      </c>
      <c r="AK119" s="686">
        <v>0.71200000000000008</v>
      </c>
      <c r="AL119" s="686">
        <v>1.4220000000000002</v>
      </c>
      <c r="AM119" s="686">
        <v>1.4220000000000002</v>
      </c>
      <c r="AN119" s="686">
        <v>1.4220000000000002</v>
      </c>
      <c r="AO119" s="686">
        <v>1.4220000000000002</v>
      </c>
      <c r="AP119" s="704">
        <v>1.4220000000000002</v>
      </c>
      <c r="AQ119" s="686"/>
    </row>
    <row r="120" spans="1:43" ht="12.5" outlineLevel="3">
      <c r="A120" s="799" t="s">
        <v>2022</v>
      </c>
      <c r="B120" s="800" t="s">
        <v>2023</v>
      </c>
      <c r="C120" s="801" t="s">
        <v>2024</v>
      </c>
      <c r="D120" s="802"/>
      <c r="E120" s="803"/>
      <c r="F120" s="686">
        <v>-1022321</v>
      </c>
      <c r="G120" s="686">
        <v>-394887</v>
      </c>
      <c r="H120" s="686">
        <v>-627434</v>
      </c>
      <c r="I120" s="804">
        <v>-1.5888950509892703</v>
      </c>
      <c r="J120" s="804"/>
      <c r="K120" s="805"/>
      <c r="L120" s="705">
        <v>-2198763</v>
      </c>
      <c r="M120" s="707">
        <v>1176442</v>
      </c>
      <c r="N120" s="805"/>
      <c r="O120" s="705">
        <v>-301650</v>
      </c>
      <c r="P120" s="707">
        <v>-720671</v>
      </c>
      <c r="R120" s="703">
        <v>-1152610</v>
      </c>
      <c r="S120" s="703">
        <v>-578604</v>
      </c>
      <c r="T120" s="686">
        <v>-349349</v>
      </c>
      <c r="U120" s="686">
        <v>-1373</v>
      </c>
      <c r="V120" s="686">
        <v>-159291</v>
      </c>
      <c r="W120" s="686">
        <v>-147209</v>
      </c>
      <c r="X120" s="686">
        <v>-196930</v>
      </c>
      <c r="Y120" s="686">
        <v>-601556</v>
      </c>
      <c r="Z120" s="686">
        <v>-2198763</v>
      </c>
      <c r="AA120" s="686">
        <v>-145775</v>
      </c>
      <c r="AB120" s="686">
        <v>-797836</v>
      </c>
      <c r="AC120" s="686">
        <v>-382616</v>
      </c>
      <c r="AD120" s="686">
        <v>-394887</v>
      </c>
      <c r="AE120" s="703">
        <v>-453561</v>
      </c>
      <c r="AF120" s="686">
        <v>-6584</v>
      </c>
      <c r="AG120" s="686">
        <v>-4603</v>
      </c>
      <c r="AH120" s="686">
        <v>-298929</v>
      </c>
      <c r="AI120" s="686">
        <v>-134731</v>
      </c>
      <c r="AJ120" s="686">
        <v>-109163</v>
      </c>
      <c r="AK120" s="686">
        <v>-301650</v>
      </c>
      <c r="AL120" s="686">
        <v>-1022321</v>
      </c>
      <c r="AM120" s="686">
        <v>0</v>
      </c>
      <c r="AN120" s="686">
        <v>0</v>
      </c>
      <c r="AO120" s="686">
        <v>0</v>
      </c>
      <c r="AP120" s="704">
        <v>0</v>
      </c>
      <c r="AQ120" s="686"/>
    </row>
    <row r="121" spans="1:43" ht="12.5" outlineLevel="3">
      <c r="A121" s="799" t="s">
        <v>2025</v>
      </c>
      <c r="B121" s="800" t="s">
        <v>2026</v>
      </c>
      <c r="C121" s="801" t="s">
        <v>2027</v>
      </c>
      <c r="D121" s="802"/>
      <c r="E121" s="803"/>
      <c r="F121" s="686">
        <v>9065.32</v>
      </c>
      <c r="G121" s="686">
        <v>18693.8</v>
      </c>
      <c r="H121" s="686">
        <v>-9628.48</v>
      </c>
      <c r="I121" s="804">
        <v>-0.51506274807690255</v>
      </c>
      <c r="J121" s="804"/>
      <c r="K121" s="805"/>
      <c r="L121" s="705">
        <v>100246.86</v>
      </c>
      <c r="M121" s="707">
        <v>-91181.540000000008</v>
      </c>
      <c r="N121" s="805"/>
      <c r="O121" s="705">
        <v>5089.7300000000005</v>
      </c>
      <c r="P121" s="707">
        <v>3975.5899999999992</v>
      </c>
      <c r="R121" s="703">
        <v>69623.39</v>
      </c>
      <c r="S121" s="703">
        <v>27801.14</v>
      </c>
      <c r="T121" s="686">
        <v>32254.9</v>
      </c>
      <c r="U121" s="686">
        <v>30292.14</v>
      </c>
      <c r="V121" s="686">
        <v>32665.99</v>
      </c>
      <c r="W121" s="686">
        <v>55936.74</v>
      </c>
      <c r="X121" s="686">
        <v>28074.510000000002</v>
      </c>
      <c r="Y121" s="686">
        <v>96639.11</v>
      </c>
      <c r="Z121" s="686">
        <v>100246.86</v>
      </c>
      <c r="AA121" s="686">
        <v>132000.57</v>
      </c>
      <c r="AB121" s="686">
        <v>129631.40000000001</v>
      </c>
      <c r="AC121" s="686">
        <v>116823.52</v>
      </c>
      <c r="AD121" s="686">
        <v>18693.8</v>
      </c>
      <c r="AE121" s="703">
        <v>12830.800000000001</v>
      </c>
      <c r="AF121" s="686">
        <v>13744.630000000001</v>
      </c>
      <c r="AG121" s="686">
        <v>13895.5</v>
      </c>
      <c r="AH121" s="686">
        <v>21983.760000000002</v>
      </c>
      <c r="AI121" s="686">
        <v>21003.350000000002</v>
      </c>
      <c r="AJ121" s="686">
        <v>13183.08</v>
      </c>
      <c r="AK121" s="686">
        <v>5089.7300000000005</v>
      </c>
      <c r="AL121" s="686">
        <v>9065.32</v>
      </c>
      <c r="AM121" s="686">
        <v>9065.32</v>
      </c>
      <c r="AN121" s="686">
        <v>9065.32</v>
      </c>
      <c r="AO121" s="686">
        <v>9065.32</v>
      </c>
      <c r="AP121" s="704">
        <v>9065.32</v>
      </c>
      <c r="AQ121" s="686"/>
    </row>
    <row r="122" spans="1:43" ht="12.5" outlineLevel="3">
      <c r="A122" s="799" t="s">
        <v>2028</v>
      </c>
      <c r="B122" s="800" t="s">
        <v>2029</v>
      </c>
      <c r="C122" s="801" t="s">
        <v>2030</v>
      </c>
      <c r="D122" s="802"/>
      <c r="E122" s="803"/>
      <c r="F122" s="686">
        <v>22976.33</v>
      </c>
      <c r="G122" s="686">
        <v>22976.33</v>
      </c>
      <c r="H122" s="686">
        <v>0</v>
      </c>
      <c r="I122" s="804">
        <v>0</v>
      </c>
      <c r="J122" s="804"/>
      <c r="K122" s="805"/>
      <c r="L122" s="705">
        <v>39369.980000000003</v>
      </c>
      <c r="M122" s="707">
        <v>-16393.650000000001</v>
      </c>
      <c r="N122" s="805"/>
      <c r="O122" s="705">
        <v>22976.33</v>
      </c>
      <c r="P122" s="707">
        <v>0</v>
      </c>
      <c r="R122" s="703">
        <v>55763.630000000005</v>
      </c>
      <c r="S122" s="703">
        <v>55763.630000000005</v>
      </c>
      <c r="T122" s="686">
        <v>39369.980000000003</v>
      </c>
      <c r="U122" s="686">
        <v>39369.980000000003</v>
      </c>
      <c r="V122" s="686">
        <v>39369.980000000003</v>
      </c>
      <c r="W122" s="686">
        <v>39369.980000000003</v>
      </c>
      <c r="X122" s="686">
        <v>39369.980000000003</v>
      </c>
      <c r="Y122" s="686">
        <v>39369.980000000003</v>
      </c>
      <c r="Z122" s="686">
        <v>39369.980000000003</v>
      </c>
      <c r="AA122" s="686">
        <v>39369.980000000003</v>
      </c>
      <c r="AB122" s="686">
        <v>19179.670000000002</v>
      </c>
      <c r="AC122" s="686">
        <v>19179.670000000002</v>
      </c>
      <c r="AD122" s="686">
        <v>22976.33</v>
      </c>
      <c r="AE122" s="703">
        <v>22976.33</v>
      </c>
      <c r="AF122" s="686">
        <v>22976.33</v>
      </c>
      <c r="AG122" s="686">
        <v>22976.33</v>
      </c>
      <c r="AH122" s="686">
        <v>22976.33</v>
      </c>
      <c r="AI122" s="686">
        <v>22976.33</v>
      </c>
      <c r="AJ122" s="686">
        <v>22976.33</v>
      </c>
      <c r="AK122" s="686">
        <v>22976.33</v>
      </c>
      <c r="AL122" s="686">
        <v>22976.33</v>
      </c>
      <c r="AM122" s="686">
        <v>22976.33</v>
      </c>
      <c r="AN122" s="686">
        <v>22976.33</v>
      </c>
      <c r="AO122" s="686">
        <v>22976.33</v>
      </c>
      <c r="AP122" s="704">
        <v>22976.33</v>
      </c>
      <c r="AQ122" s="686"/>
    </row>
    <row r="123" spans="1:43" ht="12.5" outlineLevel="3">
      <c r="A123" s="799" t="s">
        <v>2031</v>
      </c>
      <c r="B123" s="800" t="s">
        <v>2032</v>
      </c>
      <c r="C123" s="801" t="s">
        <v>2033</v>
      </c>
      <c r="D123" s="802"/>
      <c r="E123" s="803"/>
      <c r="F123" s="686">
        <v>893512.73</v>
      </c>
      <c r="G123" s="686">
        <v>572818.77</v>
      </c>
      <c r="H123" s="686">
        <v>320693.95999999996</v>
      </c>
      <c r="I123" s="804">
        <v>0.55985239450166757</v>
      </c>
      <c r="J123" s="804"/>
      <c r="K123" s="805"/>
      <c r="L123" s="705">
        <v>2732558.68</v>
      </c>
      <c r="M123" s="707">
        <v>-1839045.9500000002</v>
      </c>
      <c r="N123" s="805"/>
      <c r="O123" s="705">
        <v>1219421.72</v>
      </c>
      <c r="P123" s="707">
        <v>-325908.99</v>
      </c>
      <c r="R123" s="703">
        <v>446621.7</v>
      </c>
      <c r="S123" s="703">
        <v>814067.55</v>
      </c>
      <c r="T123" s="686">
        <v>1452640.15</v>
      </c>
      <c r="U123" s="686">
        <v>618587.61</v>
      </c>
      <c r="V123" s="686">
        <v>1847351.7000000002</v>
      </c>
      <c r="W123" s="686">
        <v>682937.49</v>
      </c>
      <c r="X123" s="686">
        <v>540707.51</v>
      </c>
      <c r="Y123" s="686">
        <v>497255.55</v>
      </c>
      <c r="Z123" s="686">
        <v>2732558.68</v>
      </c>
      <c r="AA123" s="686">
        <v>1975464.6800000002</v>
      </c>
      <c r="AB123" s="686">
        <v>2267804.79</v>
      </c>
      <c r="AC123" s="686">
        <v>2420664.14</v>
      </c>
      <c r="AD123" s="686">
        <v>572818.77</v>
      </c>
      <c r="AE123" s="703">
        <v>535196.54</v>
      </c>
      <c r="AF123" s="686">
        <v>434189.03</v>
      </c>
      <c r="AG123" s="686">
        <v>317814.43</v>
      </c>
      <c r="AH123" s="686">
        <v>597651.4</v>
      </c>
      <c r="AI123" s="686">
        <v>820552.97</v>
      </c>
      <c r="AJ123" s="686">
        <v>1287242.1499999999</v>
      </c>
      <c r="AK123" s="686">
        <v>1219421.72</v>
      </c>
      <c r="AL123" s="686">
        <v>893512.73</v>
      </c>
      <c r="AM123" s="686">
        <v>893512.73</v>
      </c>
      <c r="AN123" s="686">
        <v>893512.73</v>
      </c>
      <c r="AO123" s="686">
        <v>893512.73</v>
      </c>
      <c r="AP123" s="704">
        <v>893512.73</v>
      </c>
      <c r="AQ123" s="686"/>
    </row>
    <row r="124" spans="1:43" ht="12.5">
      <c r="A124" s="799" t="s">
        <v>2034</v>
      </c>
      <c r="B124" s="891" t="s">
        <v>1571</v>
      </c>
      <c r="C124" s="902" t="s">
        <v>2035</v>
      </c>
      <c r="D124" s="496"/>
      <c r="E124" s="893"/>
      <c r="F124" s="686">
        <v>-96765.198000000091</v>
      </c>
      <c r="G124" s="686">
        <v>4196422.9519999996</v>
      </c>
      <c r="H124" s="705">
        <v>-4293188.1499999994</v>
      </c>
      <c r="I124" s="680">
        <v>-1.0230589716782199</v>
      </c>
      <c r="J124" s="903"/>
      <c r="K124" s="904"/>
      <c r="L124" s="705">
        <v>3526478.5720000002</v>
      </c>
      <c r="M124" s="707">
        <v>-3623243.7700000005</v>
      </c>
      <c r="N124" s="702"/>
      <c r="O124" s="705">
        <v>945838.49199999997</v>
      </c>
      <c r="P124" s="707">
        <v>-1042603.6900000001</v>
      </c>
      <c r="Q124" s="893"/>
      <c r="R124" s="703">
        <v>2982246.2220000001</v>
      </c>
      <c r="S124" s="703">
        <v>319028.32200000004</v>
      </c>
      <c r="T124" s="686">
        <v>2046619.9619999998</v>
      </c>
      <c r="U124" s="686">
        <v>1856557.7119999998</v>
      </c>
      <c r="V124" s="686">
        <v>7459662.1520000007</v>
      </c>
      <c r="W124" s="686">
        <v>6354971.9220000012</v>
      </c>
      <c r="X124" s="686">
        <v>6158355.6220000004</v>
      </c>
      <c r="Y124" s="686">
        <v>2873319.0419999994</v>
      </c>
      <c r="Z124" s="686">
        <v>3526478.5720000002</v>
      </c>
      <c r="AA124" s="686">
        <v>5935441.932</v>
      </c>
      <c r="AB124" s="686">
        <v>5568031.7420000006</v>
      </c>
      <c r="AC124" s="686">
        <v>6137113.0419999994</v>
      </c>
      <c r="AD124" s="686">
        <v>4196422.9519999996</v>
      </c>
      <c r="AE124" s="703">
        <v>4107605.0719999997</v>
      </c>
      <c r="AF124" s="686">
        <v>4466538.642</v>
      </c>
      <c r="AG124" s="686">
        <v>4365637.2620000001</v>
      </c>
      <c r="AH124" s="686">
        <v>4375714.7920000004</v>
      </c>
      <c r="AI124" s="686">
        <v>2342825.9419999998</v>
      </c>
      <c r="AJ124" s="686">
        <v>1214238.5619999999</v>
      </c>
      <c r="AK124" s="686">
        <v>945838.49199999997</v>
      </c>
      <c r="AL124" s="686">
        <v>-96765.198000000091</v>
      </c>
      <c r="AM124" s="686">
        <v>925555.80200000003</v>
      </c>
      <c r="AN124" s="686">
        <v>925555.80200000003</v>
      </c>
      <c r="AO124" s="686">
        <v>925555.80200000003</v>
      </c>
      <c r="AP124" s="704">
        <v>925555.80200000003</v>
      </c>
    </row>
    <row r="125" spans="1:43" ht="1" customHeight="1" outlineLevel="2">
      <c r="A125" s="799"/>
      <c r="B125" s="891"/>
      <c r="C125" s="902"/>
      <c r="D125" s="496"/>
      <c r="E125" s="893"/>
      <c r="F125" s="686"/>
      <c r="G125" s="686"/>
      <c r="H125" s="705">
        <v>0</v>
      </c>
      <c r="I125" s="680">
        <v>0</v>
      </c>
      <c r="J125" s="903"/>
      <c r="K125" s="904"/>
      <c r="L125" s="705"/>
      <c r="M125" s="707">
        <v>0</v>
      </c>
      <c r="N125" s="702"/>
      <c r="O125" s="705"/>
      <c r="P125" s="707">
        <v>0</v>
      </c>
      <c r="Q125" s="893"/>
      <c r="R125" s="703"/>
      <c r="S125" s="703"/>
      <c r="T125" s="686"/>
      <c r="U125" s="686"/>
      <c r="V125" s="686"/>
      <c r="W125" s="686"/>
      <c r="X125" s="686"/>
      <c r="Y125" s="686"/>
      <c r="Z125" s="686"/>
      <c r="AA125" s="686"/>
      <c r="AB125" s="686"/>
      <c r="AC125" s="686"/>
      <c r="AD125" s="686"/>
      <c r="AE125" s="703"/>
      <c r="AF125" s="686"/>
      <c r="AG125" s="686"/>
      <c r="AH125" s="686"/>
      <c r="AI125" s="686"/>
      <c r="AJ125" s="686"/>
      <c r="AK125" s="686"/>
      <c r="AL125" s="686"/>
      <c r="AM125" s="686"/>
      <c r="AN125" s="686"/>
      <c r="AO125" s="686"/>
      <c r="AP125" s="704"/>
    </row>
    <row r="126" spans="1:43" ht="12.5">
      <c r="A126" s="799" t="s">
        <v>2036</v>
      </c>
      <c r="B126" s="891" t="s">
        <v>1580</v>
      </c>
      <c r="C126" s="902" t="s">
        <v>2037</v>
      </c>
      <c r="D126" s="496"/>
      <c r="E126" s="893"/>
      <c r="F126" s="686">
        <v>0</v>
      </c>
      <c r="G126" s="686">
        <v>0</v>
      </c>
      <c r="H126" s="705">
        <v>0</v>
      </c>
      <c r="I126" s="680">
        <v>0</v>
      </c>
      <c r="J126" s="903"/>
      <c r="K126" s="904"/>
      <c r="L126" s="705">
        <v>0</v>
      </c>
      <c r="M126" s="707">
        <v>0</v>
      </c>
      <c r="N126" s="702"/>
      <c r="O126" s="705">
        <v>0</v>
      </c>
      <c r="P126" s="707">
        <v>0</v>
      </c>
      <c r="Q126" s="893"/>
      <c r="R126" s="703">
        <v>0</v>
      </c>
      <c r="S126" s="703">
        <v>0</v>
      </c>
      <c r="T126" s="686">
        <v>0</v>
      </c>
      <c r="U126" s="686">
        <v>0</v>
      </c>
      <c r="V126" s="686">
        <v>0</v>
      </c>
      <c r="W126" s="686">
        <v>0</v>
      </c>
      <c r="X126" s="686">
        <v>0</v>
      </c>
      <c r="Y126" s="686">
        <v>0</v>
      </c>
      <c r="Z126" s="686">
        <v>0</v>
      </c>
      <c r="AA126" s="686">
        <v>0</v>
      </c>
      <c r="AB126" s="686">
        <v>0</v>
      </c>
      <c r="AC126" s="686">
        <v>0</v>
      </c>
      <c r="AD126" s="686">
        <v>0</v>
      </c>
      <c r="AE126" s="703">
        <v>0</v>
      </c>
      <c r="AF126" s="686">
        <v>0</v>
      </c>
      <c r="AG126" s="686">
        <v>0</v>
      </c>
      <c r="AH126" s="686">
        <v>0</v>
      </c>
      <c r="AI126" s="686">
        <v>0</v>
      </c>
      <c r="AJ126" s="686">
        <v>0</v>
      </c>
      <c r="AK126" s="686">
        <v>0</v>
      </c>
      <c r="AL126" s="686">
        <v>0</v>
      </c>
      <c r="AM126" s="686">
        <v>0</v>
      </c>
      <c r="AN126" s="686">
        <v>0</v>
      </c>
      <c r="AO126" s="686">
        <v>0</v>
      </c>
      <c r="AP126" s="704">
        <v>0</v>
      </c>
    </row>
    <row r="127" spans="1:43" ht="1" customHeight="1" outlineLevel="2">
      <c r="A127" s="799"/>
      <c r="B127" s="891"/>
      <c r="C127" s="902"/>
      <c r="D127" s="496"/>
      <c r="E127" s="893"/>
      <c r="F127" s="686"/>
      <c r="G127" s="686"/>
      <c r="H127" s="705">
        <v>0</v>
      </c>
      <c r="I127" s="680">
        <v>0</v>
      </c>
      <c r="J127" s="903"/>
      <c r="K127" s="904"/>
      <c r="L127" s="705"/>
      <c r="M127" s="707">
        <v>0</v>
      </c>
      <c r="N127" s="702"/>
      <c r="O127" s="705"/>
      <c r="P127" s="707">
        <v>0</v>
      </c>
      <c r="Q127" s="893"/>
      <c r="R127" s="703"/>
      <c r="S127" s="703"/>
      <c r="T127" s="686"/>
      <c r="U127" s="686"/>
      <c r="V127" s="686"/>
      <c r="W127" s="686"/>
      <c r="X127" s="686"/>
      <c r="Y127" s="686"/>
      <c r="Z127" s="686"/>
      <c r="AA127" s="686"/>
      <c r="AB127" s="686"/>
      <c r="AC127" s="686"/>
      <c r="AD127" s="686"/>
      <c r="AE127" s="703"/>
      <c r="AF127" s="686"/>
      <c r="AG127" s="686"/>
      <c r="AH127" s="686"/>
      <c r="AI127" s="686"/>
      <c r="AJ127" s="686"/>
      <c r="AK127" s="686"/>
      <c r="AL127" s="686"/>
      <c r="AM127" s="686"/>
      <c r="AN127" s="686"/>
      <c r="AO127" s="686"/>
      <c r="AP127" s="704"/>
    </row>
    <row r="128" spans="1:43" ht="12.5">
      <c r="A128" s="799" t="s">
        <v>2038</v>
      </c>
      <c r="B128" s="891" t="s">
        <v>1586</v>
      </c>
      <c r="C128" s="902" t="s">
        <v>2039</v>
      </c>
      <c r="D128" s="496"/>
      <c r="E128" s="893"/>
      <c r="F128" s="686">
        <v>0</v>
      </c>
      <c r="G128" s="686">
        <v>0</v>
      </c>
      <c r="H128" s="705">
        <v>0</v>
      </c>
      <c r="I128" s="680">
        <v>0</v>
      </c>
      <c r="J128" s="903"/>
      <c r="K128" s="904"/>
      <c r="L128" s="705">
        <v>0</v>
      </c>
      <c r="M128" s="707">
        <v>0</v>
      </c>
      <c r="N128" s="702"/>
      <c r="O128" s="705">
        <v>0</v>
      </c>
      <c r="P128" s="707">
        <v>0</v>
      </c>
      <c r="Q128" s="893"/>
      <c r="R128" s="703">
        <v>0</v>
      </c>
      <c r="S128" s="703">
        <v>0</v>
      </c>
      <c r="T128" s="686">
        <v>0</v>
      </c>
      <c r="U128" s="686">
        <v>0</v>
      </c>
      <c r="V128" s="686">
        <v>0</v>
      </c>
      <c r="W128" s="686">
        <v>0</v>
      </c>
      <c r="X128" s="686">
        <v>0</v>
      </c>
      <c r="Y128" s="686">
        <v>0</v>
      </c>
      <c r="Z128" s="686">
        <v>0</v>
      </c>
      <c r="AA128" s="686">
        <v>0</v>
      </c>
      <c r="AB128" s="686">
        <v>0</v>
      </c>
      <c r="AC128" s="686">
        <v>0</v>
      </c>
      <c r="AD128" s="686">
        <v>0</v>
      </c>
      <c r="AE128" s="703">
        <v>0</v>
      </c>
      <c r="AF128" s="686">
        <v>0</v>
      </c>
      <c r="AG128" s="686">
        <v>0</v>
      </c>
      <c r="AH128" s="686">
        <v>0</v>
      </c>
      <c r="AI128" s="686">
        <v>0</v>
      </c>
      <c r="AJ128" s="686">
        <v>0</v>
      </c>
      <c r="AK128" s="686">
        <v>0</v>
      </c>
      <c r="AL128" s="686">
        <v>0</v>
      </c>
      <c r="AM128" s="686">
        <v>0</v>
      </c>
      <c r="AN128" s="686">
        <v>0</v>
      </c>
      <c r="AO128" s="686">
        <v>0</v>
      </c>
      <c r="AP128" s="704">
        <v>0</v>
      </c>
    </row>
    <row r="129" spans="1:43" ht="1" customHeight="1" outlineLevel="2">
      <c r="A129" s="799"/>
      <c r="B129" s="891"/>
      <c r="C129" s="902"/>
      <c r="D129" s="496"/>
      <c r="E129" s="893"/>
      <c r="F129" s="686"/>
      <c r="G129" s="686"/>
      <c r="H129" s="705">
        <v>0</v>
      </c>
      <c r="I129" s="680">
        <v>0</v>
      </c>
      <c r="J129" s="903"/>
      <c r="K129" s="904"/>
      <c r="L129" s="705"/>
      <c r="M129" s="707">
        <v>0</v>
      </c>
      <c r="N129" s="702"/>
      <c r="O129" s="705"/>
      <c r="P129" s="707">
        <v>0</v>
      </c>
      <c r="Q129" s="893"/>
      <c r="R129" s="703"/>
      <c r="S129" s="703"/>
      <c r="T129" s="686"/>
      <c r="U129" s="686"/>
      <c r="V129" s="686"/>
      <c r="W129" s="686"/>
      <c r="X129" s="686"/>
      <c r="Y129" s="686"/>
      <c r="Z129" s="686"/>
      <c r="AA129" s="686"/>
      <c r="AB129" s="686"/>
      <c r="AC129" s="686"/>
      <c r="AD129" s="686"/>
      <c r="AE129" s="703"/>
      <c r="AF129" s="686"/>
      <c r="AG129" s="686"/>
      <c r="AH129" s="686"/>
      <c r="AI129" s="686"/>
      <c r="AJ129" s="686"/>
      <c r="AK129" s="686"/>
      <c r="AL129" s="686"/>
      <c r="AM129" s="686"/>
      <c r="AN129" s="686"/>
      <c r="AO129" s="686"/>
      <c r="AP129" s="704"/>
    </row>
    <row r="130" spans="1:43" ht="12.5">
      <c r="A130" s="799" t="s">
        <v>2040</v>
      </c>
      <c r="B130" s="891" t="s">
        <v>1598</v>
      </c>
      <c r="C130" s="902" t="s">
        <v>2041</v>
      </c>
      <c r="D130" s="496"/>
      <c r="E130" s="893"/>
      <c r="F130" s="686">
        <v>0</v>
      </c>
      <c r="G130" s="686">
        <v>0</v>
      </c>
      <c r="H130" s="705">
        <v>0</v>
      </c>
      <c r="I130" s="680">
        <v>0</v>
      </c>
      <c r="J130" s="903"/>
      <c r="K130" s="904"/>
      <c r="L130" s="705">
        <v>0</v>
      </c>
      <c r="M130" s="707">
        <v>0</v>
      </c>
      <c r="N130" s="702"/>
      <c r="O130" s="705">
        <v>0</v>
      </c>
      <c r="P130" s="707">
        <v>0</v>
      </c>
      <c r="Q130" s="893"/>
      <c r="R130" s="703">
        <v>0</v>
      </c>
      <c r="S130" s="703">
        <v>0</v>
      </c>
      <c r="T130" s="686">
        <v>0</v>
      </c>
      <c r="U130" s="686">
        <v>0</v>
      </c>
      <c r="V130" s="686">
        <v>0</v>
      </c>
      <c r="W130" s="686">
        <v>0</v>
      </c>
      <c r="X130" s="686">
        <v>0</v>
      </c>
      <c r="Y130" s="686">
        <v>0</v>
      </c>
      <c r="Z130" s="686">
        <v>0</v>
      </c>
      <c r="AA130" s="686">
        <v>0</v>
      </c>
      <c r="AB130" s="686">
        <v>0</v>
      </c>
      <c r="AC130" s="686">
        <v>0</v>
      </c>
      <c r="AD130" s="686">
        <v>0</v>
      </c>
      <c r="AE130" s="703">
        <v>0</v>
      </c>
      <c r="AF130" s="686">
        <v>0</v>
      </c>
      <c r="AG130" s="686">
        <v>0</v>
      </c>
      <c r="AH130" s="686">
        <v>0</v>
      </c>
      <c r="AI130" s="686">
        <v>0</v>
      </c>
      <c r="AJ130" s="686">
        <v>0</v>
      </c>
      <c r="AK130" s="686">
        <v>0</v>
      </c>
      <c r="AL130" s="686">
        <v>0</v>
      </c>
      <c r="AM130" s="686">
        <v>0</v>
      </c>
      <c r="AN130" s="686">
        <v>0</v>
      </c>
      <c r="AO130" s="686">
        <v>0</v>
      </c>
      <c r="AP130" s="704">
        <v>0</v>
      </c>
    </row>
    <row r="131" spans="1:43" ht="1" customHeight="1" outlineLevel="2">
      <c r="A131" s="799"/>
      <c r="B131" s="891"/>
      <c r="C131" s="902"/>
      <c r="D131" s="496"/>
      <c r="E131" s="893"/>
      <c r="F131" s="686"/>
      <c r="G131" s="686"/>
      <c r="H131" s="705">
        <v>0</v>
      </c>
      <c r="I131" s="680">
        <v>0</v>
      </c>
      <c r="J131" s="903"/>
      <c r="K131" s="904"/>
      <c r="L131" s="705"/>
      <c r="M131" s="707">
        <v>0</v>
      </c>
      <c r="N131" s="702"/>
      <c r="O131" s="705"/>
      <c r="P131" s="707">
        <v>0</v>
      </c>
      <c r="Q131" s="893"/>
      <c r="R131" s="703"/>
      <c r="S131" s="703"/>
      <c r="T131" s="686"/>
      <c r="U131" s="686"/>
      <c r="V131" s="686"/>
      <c r="W131" s="686"/>
      <c r="X131" s="686"/>
      <c r="Y131" s="686"/>
      <c r="Z131" s="686"/>
      <c r="AA131" s="686"/>
      <c r="AB131" s="686"/>
      <c r="AC131" s="686"/>
      <c r="AD131" s="686"/>
      <c r="AE131" s="703"/>
      <c r="AF131" s="686"/>
      <c r="AG131" s="686"/>
      <c r="AH131" s="686"/>
      <c r="AI131" s="686"/>
      <c r="AJ131" s="686"/>
      <c r="AK131" s="686"/>
      <c r="AL131" s="686"/>
      <c r="AM131" s="686"/>
      <c r="AN131" s="686"/>
      <c r="AO131" s="686"/>
      <c r="AP131" s="704"/>
    </row>
    <row r="132" spans="1:43" ht="12.5" outlineLevel="3">
      <c r="A132" s="799" t="s">
        <v>2042</v>
      </c>
      <c r="B132" s="800" t="s">
        <v>2043</v>
      </c>
      <c r="C132" s="801" t="s">
        <v>2044</v>
      </c>
      <c r="D132" s="802"/>
      <c r="E132" s="803"/>
      <c r="F132" s="686">
        <v>59766537.766000003</v>
      </c>
      <c r="G132" s="686">
        <v>41300848.245999999</v>
      </c>
      <c r="H132" s="686">
        <v>18465689.520000003</v>
      </c>
      <c r="I132" s="804">
        <v>0.44710194352457183</v>
      </c>
      <c r="J132" s="804"/>
      <c r="K132" s="805"/>
      <c r="L132" s="705">
        <v>47509149.586000003</v>
      </c>
      <c r="M132" s="707">
        <v>12257388.18</v>
      </c>
      <c r="N132" s="805"/>
      <c r="O132" s="705">
        <v>59924120.615999997</v>
      </c>
      <c r="P132" s="707">
        <v>-157582.84999999404</v>
      </c>
      <c r="R132" s="703">
        <v>35362372.325999998</v>
      </c>
      <c r="S132" s="703">
        <v>43260835.785999998</v>
      </c>
      <c r="T132" s="686">
        <v>44424767.406000003</v>
      </c>
      <c r="U132" s="686">
        <v>39807946.916000001</v>
      </c>
      <c r="V132" s="686">
        <v>37353779.245999999</v>
      </c>
      <c r="W132" s="686">
        <v>33500429.706</v>
      </c>
      <c r="X132" s="686">
        <v>35946237.336000003</v>
      </c>
      <c r="Y132" s="686">
        <v>45251573.196000002</v>
      </c>
      <c r="Z132" s="686">
        <v>47509149.586000003</v>
      </c>
      <c r="AA132" s="686">
        <v>47661697.175999999</v>
      </c>
      <c r="AB132" s="686">
        <v>31362324.465999998</v>
      </c>
      <c r="AC132" s="686">
        <v>40080032.056000002</v>
      </c>
      <c r="AD132" s="686">
        <v>41300848.245999999</v>
      </c>
      <c r="AE132" s="703">
        <v>60160012.306000002</v>
      </c>
      <c r="AF132" s="686">
        <v>61771845.306000002</v>
      </c>
      <c r="AG132" s="686">
        <v>64671052.266000003</v>
      </c>
      <c r="AH132" s="686">
        <v>45963792.526000001</v>
      </c>
      <c r="AI132" s="686">
        <v>45894739.255999997</v>
      </c>
      <c r="AJ132" s="686">
        <v>53888124.855999999</v>
      </c>
      <c r="AK132" s="686">
        <v>59924120.615999997</v>
      </c>
      <c r="AL132" s="686">
        <v>59766537.766000003</v>
      </c>
      <c r="AM132" s="686">
        <v>43265425.215999998</v>
      </c>
      <c r="AN132" s="686">
        <v>43265425.215999998</v>
      </c>
      <c r="AO132" s="686">
        <v>43265425.215999998</v>
      </c>
      <c r="AP132" s="704">
        <v>43265425.215999998</v>
      </c>
      <c r="AQ132" s="686"/>
    </row>
    <row r="133" spans="1:43" ht="12.5" outlineLevel="3">
      <c r="A133" s="799" t="s">
        <v>2045</v>
      </c>
      <c r="B133" s="800" t="s">
        <v>2046</v>
      </c>
      <c r="C133" s="801" t="s">
        <v>2047</v>
      </c>
      <c r="D133" s="802"/>
      <c r="E133" s="803"/>
      <c r="F133" s="686">
        <v>-193693.61900000001</v>
      </c>
      <c r="G133" s="686">
        <v>608982.13100000005</v>
      </c>
      <c r="H133" s="686">
        <v>-802675.75</v>
      </c>
      <c r="I133" s="804">
        <v>-1.3180612519482939</v>
      </c>
      <c r="J133" s="804"/>
      <c r="K133" s="805"/>
      <c r="L133" s="705">
        <v>514265.75099999999</v>
      </c>
      <c r="M133" s="707">
        <v>-707959.37</v>
      </c>
      <c r="N133" s="805"/>
      <c r="O133" s="705">
        <v>209375.701</v>
      </c>
      <c r="P133" s="707">
        <v>-403069.32</v>
      </c>
      <c r="R133" s="703">
        <v>566404.451</v>
      </c>
      <c r="S133" s="703">
        <v>707178.52099999995</v>
      </c>
      <c r="T133" s="686">
        <v>486331.72100000002</v>
      </c>
      <c r="U133" s="686">
        <v>518938.25099999999</v>
      </c>
      <c r="V133" s="686">
        <v>528555.93099999998</v>
      </c>
      <c r="W133" s="686">
        <v>39747.531000000003</v>
      </c>
      <c r="X133" s="686">
        <v>-28768.449000000001</v>
      </c>
      <c r="Y133" s="686">
        <v>523967.75099999999</v>
      </c>
      <c r="Z133" s="686">
        <v>514265.75099999999</v>
      </c>
      <c r="AA133" s="686">
        <v>420181.79100000003</v>
      </c>
      <c r="AB133" s="686">
        <v>453346.79100000003</v>
      </c>
      <c r="AC133" s="686">
        <v>477093.94099999999</v>
      </c>
      <c r="AD133" s="686">
        <v>608982.13100000005</v>
      </c>
      <c r="AE133" s="703">
        <v>817721.821</v>
      </c>
      <c r="AF133" s="686">
        <v>621861.00100000005</v>
      </c>
      <c r="AG133" s="686">
        <v>632055.16099999996</v>
      </c>
      <c r="AH133" s="686">
        <v>625821.05099999998</v>
      </c>
      <c r="AI133" s="686">
        <v>612985.08100000001</v>
      </c>
      <c r="AJ133" s="686">
        <v>162125.77100000001</v>
      </c>
      <c r="AK133" s="686">
        <v>209375.701</v>
      </c>
      <c r="AL133" s="686">
        <v>-193693.61900000001</v>
      </c>
      <c r="AM133" s="686">
        <v>-233611.61900000001</v>
      </c>
      <c r="AN133" s="686">
        <v>-233611.61900000001</v>
      </c>
      <c r="AO133" s="686">
        <v>-233611.61900000001</v>
      </c>
      <c r="AP133" s="704">
        <v>-233611.61900000001</v>
      </c>
      <c r="AQ133" s="686"/>
    </row>
    <row r="134" spans="1:43" ht="12.5" outlineLevel="3">
      <c r="A134" s="799" t="s">
        <v>2048</v>
      </c>
      <c r="B134" s="800" t="s">
        <v>2049</v>
      </c>
      <c r="C134" s="801" t="s">
        <v>2050</v>
      </c>
      <c r="D134" s="802"/>
      <c r="E134" s="803"/>
      <c r="F134" s="686">
        <v>14160</v>
      </c>
      <c r="G134" s="686">
        <v>9388.5</v>
      </c>
      <c r="H134" s="686">
        <v>4771.5</v>
      </c>
      <c r="I134" s="804">
        <v>0.50822815146189482</v>
      </c>
      <c r="J134" s="804"/>
      <c r="K134" s="805"/>
      <c r="L134" s="705">
        <v>9388.5</v>
      </c>
      <c r="M134" s="707">
        <v>4771.5</v>
      </c>
      <c r="N134" s="805"/>
      <c r="O134" s="705">
        <v>9691.5</v>
      </c>
      <c r="P134" s="707">
        <v>4468.5</v>
      </c>
      <c r="R134" s="703">
        <v>9354</v>
      </c>
      <c r="S134" s="703">
        <v>11199</v>
      </c>
      <c r="T134" s="686">
        <v>10800</v>
      </c>
      <c r="U134" s="686">
        <v>8640</v>
      </c>
      <c r="V134" s="686">
        <v>7488</v>
      </c>
      <c r="W134" s="686">
        <v>7227</v>
      </c>
      <c r="X134" s="686">
        <v>8247</v>
      </c>
      <c r="Y134" s="686">
        <v>9292.5</v>
      </c>
      <c r="Z134" s="686">
        <v>9388.5</v>
      </c>
      <c r="AA134" s="686">
        <v>8248.5</v>
      </c>
      <c r="AB134" s="686">
        <v>7246.5</v>
      </c>
      <c r="AC134" s="686">
        <v>7501.5</v>
      </c>
      <c r="AD134" s="686">
        <v>9388.5</v>
      </c>
      <c r="AE134" s="703">
        <v>12693</v>
      </c>
      <c r="AF134" s="686">
        <v>12369</v>
      </c>
      <c r="AG134" s="686">
        <v>9565.5</v>
      </c>
      <c r="AH134" s="686">
        <v>8032.5</v>
      </c>
      <c r="AI134" s="686">
        <v>7092</v>
      </c>
      <c r="AJ134" s="686">
        <v>7968</v>
      </c>
      <c r="AK134" s="686">
        <v>9691.5</v>
      </c>
      <c r="AL134" s="686">
        <v>14160</v>
      </c>
      <c r="AM134" s="686">
        <v>14160</v>
      </c>
      <c r="AN134" s="686">
        <v>14160</v>
      </c>
      <c r="AO134" s="686">
        <v>14160</v>
      </c>
      <c r="AP134" s="704">
        <v>14160</v>
      </c>
      <c r="AQ134" s="686"/>
    </row>
    <row r="135" spans="1:43" ht="12.5" outlineLevel="3">
      <c r="A135" s="799" t="s">
        <v>2051</v>
      </c>
      <c r="B135" s="800" t="s">
        <v>2052</v>
      </c>
      <c r="C135" s="801" t="s">
        <v>2053</v>
      </c>
      <c r="D135" s="802"/>
      <c r="E135" s="803"/>
      <c r="F135" s="686">
        <v>-54194360.460000001</v>
      </c>
      <c r="G135" s="686">
        <v>-39805650.170000002</v>
      </c>
      <c r="H135" s="686">
        <v>-14388710.289999999</v>
      </c>
      <c r="I135" s="804">
        <v>-0.36147406784085695</v>
      </c>
      <c r="J135" s="804"/>
      <c r="K135" s="805"/>
      <c r="L135" s="705">
        <v>-43728123.479999997</v>
      </c>
      <c r="M135" s="707">
        <v>-10466236.980000004</v>
      </c>
      <c r="N135" s="805"/>
      <c r="O135" s="705">
        <v>-50614545.310000002</v>
      </c>
      <c r="P135" s="707">
        <v>-3579815.1499999985</v>
      </c>
      <c r="R135" s="703">
        <v>-24853785.199999999</v>
      </c>
      <c r="S135" s="703">
        <v>-33749062.189999998</v>
      </c>
      <c r="T135" s="686">
        <v>-42979976.719999999</v>
      </c>
      <c r="U135" s="686">
        <v>-37660900.539999999</v>
      </c>
      <c r="V135" s="686">
        <v>-36460287.460000001</v>
      </c>
      <c r="W135" s="686">
        <v>-32360915.579999998</v>
      </c>
      <c r="X135" s="686">
        <v>-35232311.18</v>
      </c>
      <c r="Y135" s="686">
        <v>-37206165.880000003</v>
      </c>
      <c r="Z135" s="686">
        <v>-43728123.479999997</v>
      </c>
      <c r="AA135" s="686">
        <v>-40620082.520000003</v>
      </c>
      <c r="AB135" s="686">
        <v>-33561727.890000001</v>
      </c>
      <c r="AC135" s="686">
        <v>-32738084.329999998</v>
      </c>
      <c r="AD135" s="686">
        <v>-39805650.170000002</v>
      </c>
      <c r="AE135" s="703">
        <v>-55315458.670000002</v>
      </c>
      <c r="AF135" s="686">
        <v>-60953257.689999998</v>
      </c>
      <c r="AG135" s="686">
        <v>-55525099.229999997</v>
      </c>
      <c r="AH135" s="686">
        <v>-45357773.840000004</v>
      </c>
      <c r="AI135" s="686">
        <v>-44553929.130000003</v>
      </c>
      <c r="AJ135" s="686">
        <v>-44992380.030000001</v>
      </c>
      <c r="AK135" s="686">
        <v>-50614545.310000002</v>
      </c>
      <c r="AL135" s="686">
        <v>-54194360.460000001</v>
      </c>
      <c r="AM135" s="686">
        <v>-54222066.850000001</v>
      </c>
      <c r="AN135" s="686">
        <v>-54222066.850000001</v>
      </c>
      <c r="AO135" s="686">
        <v>-54222066.850000001</v>
      </c>
      <c r="AP135" s="704">
        <v>-54222066.850000001</v>
      </c>
      <c r="AQ135" s="686"/>
    </row>
    <row r="136" spans="1:43" ht="12.5" outlineLevel="3">
      <c r="A136" s="799" t="s">
        <v>2054</v>
      </c>
      <c r="B136" s="800" t="s">
        <v>2055</v>
      </c>
      <c r="C136" s="801" t="s">
        <v>2056</v>
      </c>
      <c r="D136" s="802"/>
      <c r="E136" s="803"/>
      <c r="F136" s="686">
        <v>5.0000000000000001E-3</v>
      </c>
      <c r="G136" s="686">
        <v>5.0000000000000001E-3</v>
      </c>
      <c r="H136" s="686">
        <v>0</v>
      </c>
      <c r="I136" s="804">
        <v>0</v>
      </c>
      <c r="J136" s="804"/>
      <c r="K136" s="805"/>
      <c r="L136" s="705">
        <v>70148.205000000002</v>
      </c>
      <c r="M136" s="707">
        <v>-70148.2</v>
      </c>
      <c r="N136" s="805"/>
      <c r="O136" s="705">
        <v>5.0000000000000001E-3</v>
      </c>
      <c r="P136" s="707">
        <v>0</v>
      </c>
      <c r="R136" s="703">
        <v>5.0000000000000001E-3</v>
      </c>
      <c r="S136" s="703">
        <v>5.0000000000000001E-3</v>
      </c>
      <c r="T136" s="686">
        <v>5.0000000000000001E-3</v>
      </c>
      <c r="U136" s="686">
        <v>640172.88500000001</v>
      </c>
      <c r="V136" s="686">
        <v>5.0000000000000001E-3</v>
      </c>
      <c r="W136" s="686">
        <v>5.0000000000000001E-3</v>
      </c>
      <c r="X136" s="686">
        <v>610878.41500000004</v>
      </c>
      <c r="Y136" s="686">
        <v>70148.205000000002</v>
      </c>
      <c r="Z136" s="686">
        <v>70148.205000000002</v>
      </c>
      <c r="AA136" s="686">
        <v>5.0000000000000001E-3</v>
      </c>
      <c r="AB136" s="686">
        <v>70148.205000000002</v>
      </c>
      <c r="AC136" s="686">
        <v>70148.205000000002</v>
      </c>
      <c r="AD136" s="686">
        <v>5.0000000000000001E-3</v>
      </c>
      <c r="AE136" s="703">
        <v>70148.205000000002</v>
      </c>
      <c r="AF136" s="686">
        <v>70148.205000000002</v>
      </c>
      <c r="AG136" s="686">
        <v>5.0000000000000001E-3</v>
      </c>
      <c r="AH136" s="686">
        <v>70148.205000000002</v>
      </c>
      <c r="AI136" s="686">
        <v>5.0000000000000001E-3</v>
      </c>
      <c r="AJ136" s="686">
        <v>5.0000000000000001E-3</v>
      </c>
      <c r="AK136" s="686">
        <v>5.0000000000000001E-3</v>
      </c>
      <c r="AL136" s="686">
        <v>5.0000000000000001E-3</v>
      </c>
      <c r="AM136" s="686">
        <v>5.0000000000000001E-3</v>
      </c>
      <c r="AN136" s="686">
        <v>5.0000000000000001E-3</v>
      </c>
      <c r="AO136" s="686">
        <v>5.0000000000000001E-3</v>
      </c>
      <c r="AP136" s="704">
        <v>5.0000000000000001E-3</v>
      </c>
      <c r="AQ136" s="686"/>
    </row>
    <row r="137" spans="1:43" ht="12.5" outlineLevel="3">
      <c r="A137" s="799" t="s">
        <v>2057</v>
      </c>
      <c r="B137" s="800" t="s">
        <v>2058</v>
      </c>
      <c r="C137" s="801" t="s">
        <v>2059</v>
      </c>
      <c r="D137" s="802"/>
      <c r="E137" s="803"/>
      <c r="F137" s="686">
        <v>-0.12</v>
      </c>
      <c r="G137" s="686">
        <v>-0.12</v>
      </c>
      <c r="H137" s="686">
        <v>0</v>
      </c>
      <c r="I137" s="804">
        <v>0</v>
      </c>
      <c r="J137" s="804"/>
      <c r="K137" s="805"/>
      <c r="L137" s="705">
        <v>-0.12</v>
      </c>
      <c r="M137" s="707">
        <v>0</v>
      </c>
      <c r="N137" s="805"/>
      <c r="O137" s="705">
        <v>-0.12</v>
      </c>
      <c r="P137" s="707">
        <v>0</v>
      </c>
      <c r="R137" s="703">
        <v>-0.12</v>
      </c>
      <c r="S137" s="703">
        <v>-0.12</v>
      </c>
      <c r="T137" s="686">
        <v>-0.12</v>
      </c>
      <c r="U137" s="686">
        <v>-0.12</v>
      </c>
      <c r="V137" s="686">
        <v>-0.12</v>
      </c>
      <c r="W137" s="686">
        <v>-0.12</v>
      </c>
      <c r="X137" s="686">
        <v>-0.12</v>
      </c>
      <c r="Y137" s="686">
        <v>-0.12</v>
      </c>
      <c r="Z137" s="686">
        <v>-0.12</v>
      </c>
      <c r="AA137" s="686">
        <v>-0.12</v>
      </c>
      <c r="AB137" s="686">
        <v>-0.12</v>
      </c>
      <c r="AC137" s="686">
        <v>-0.12</v>
      </c>
      <c r="AD137" s="686">
        <v>-0.12</v>
      </c>
      <c r="AE137" s="703">
        <v>-0.12</v>
      </c>
      <c r="AF137" s="686">
        <v>-0.12</v>
      </c>
      <c r="AG137" s="686">
        <v>-0.12</v>
      </c>
      <c r="AH137" s="686">
        <v>-0.12</v>
      </c>
      <c r="AI137" s="686">
        <v>-0.12</v>
      </c>
      <c r="AJ137" s="686">
        <v>-0.12</v>
      </c>
      <c r="AK137" s="686">
        <v>-0.12</v>
      </c>
      <c r="AL137" s="686">
        <v>-0.12</v>
      </c>
      <c r="AM137" s="686">
        <v>-0.12</v>
      </c>
      <c r="AN137" s="686">
        <v>-0.12</v>
      </c>
      <c r="AO137" s="686">
        <v>-0.12</v>
      </c>
      <c r="AP137" s="704">
        <v>-0.12</v>
      </c>
      <c r="AQ137" s="686"/>
    </row>
    <row r="138" spans="1:43" ht="12.5" outlineLevel="3">
      <c r="A138" s="799" t="s">
        <v>2060</v>
      </c>
      <c r="B138" s="800" t="s">
        <v>2061</v>
      </c>
      <c r="C138" s="801" t="s">
        <v>2062</v>
      </c>
      <c r="D138" s="802"/>
      <c r="E138" s="803"/>
      <c r="F138" s="686">
        <v>190356.99</v>
      </c>
      <c r="G138" s="686">
        <v>398757</v>
      </c>
      <c r="H138" s="686">
        <v>-208400.01</v>
      </c>
      <c r="I138" s="804">
        <v>-0.52262407932650712</v>
      </c>
      <c r="J138" s="804"/>
      <c r="K138" s="805"/>
      <c r="L138" s="705">
        <v>0</v>
      </c>
      <c r="M138" s="707">
        <v>190356.99</v>
      </c>
      <c r="N138" s="805"/>
      <c r="O138" s="705">
        <v>234921.99</v>
      </c>
      <c r="P138" s="707">
        <v>-44565</v>
      </c>
      <c r="R138" s="703">
        <v>456058</v>
      </c>
      <c r="S138" s="703">
        <v>149328</v>
      </c>
      <c r="T138" s="686">
        <v>29412</v>
      </c>
      <c r="U138" s="686">
        <v>0</v>
      </c>
      <c r="V138" s="686">
        <v>577562</v>
      </c>
      <c r="W138" s="686">
        <v>745871</v>
      </c>
      <c r="X138" s="686">
        <v>194979</v>
      </c>
      <c r="Y138" s="686">
        <v>12364</v>
      </c>
      <c r="Z138" s="686">
        <v>0</v>
      </c>
      <c r="AA138" s="686">
        <v>0</v>
      </c>
      <c r="AB138" s="686">
        <v>0</v>
      </c>
      <c r="AC138" s="686">
        <v>793642</v>
      </c>
      <c r="AD138" s="686">
        <v>398757</v>
      </c>
      <c r="AE138" s="703">
        <v>246208</v>
      </c>
      <c r="AF138" s="686">
        <v>54548</v>
      </c>
      <c r="AG138" s="686">
        <v>53763</v>
      </c>
      <c r="AH138" s="686">
        <v>456988</v>
      </c>
      <c r="AI138" s="686">
        <v>619976</v>
      </c>
      <c r="AJ138" s="686">
        <v>444941</v>
      </c>
      <c r="AK138" s="686">
        <v>234921.99</v>
      </c>
      <c r="AL138" s="686">
        <v>190356.99</v>
      </c>
      <c r="AM138" s="686">
        <v>-4042.01</v>
      </c>
      <c r="AN138" s="686">
        <v>-4042.01</v>
      </c>
      <c r="AO138" s="686">
        <v>-4042.01</v>
      </c>
      <c r="AP138" s="704">
        <v>-4042.01</v>
      </c>
      <c r="AQ138" s="686"/>
    </row>
    <row r="139" spans="1:43" ht="12.5" outlineLevel="3">
      <c r="A139" s="799" t="s">
        <v>2063</v>
      </c>
      <c r="B139" s="800" t="s">
        <v>2064</v>
      </c>
      <c r="C139" s="801" t="s">
        <v>2065</v>
      </c>
      <c r="D139" s="802"/>
      <c r="E139" s="803"/>
      <c r="F139" s="686">
        <v>0</v>
      </c>
      <c r="G139" s="686">
        <v>0</v>
      </c>
      <c r="H139" s="686">
        <v>0</v>
      </c>
      <c r="I139" s="804">
        <v>0</v>
      </c>
      <c r="J139" s="804"/>
      <c r="K139" s="805"/>
      <c r="L139" s="705">
        <v>0</v>
      </c>
      <c r="M139" s="707">
        <v>0</v>
      </c>
      <c r="N139" s="805"/>
      <c r="O139" s="705">
        <v>0</v>
      </c>
      <c r="P139" s="707">
        <v>0</v>
      </c>
      <c r="R139" s="703">
        <v>0</v>
      </c>
      <c r="S139" s="703">
        <v>584723.13</v>
      </c>
      <c r="T139" s="686">
        <v>619322.92000000004</v>
      </c>
      <c r="U139" s="686">
        <v>583945.65</v>
      </c>
      <c r="V139" s="686">
        <v>346797.72000000003</v>
      </c>
      <c r="W139" s="686">
        <v>6859.91</v>
      </c>
      <c r="X139" s="686">
        <v>400</v>
      </c>
      <c r="Y139" s="686">
        <v>400</v>
      </c>
      <c r="Z139" s="686">
        <v>0</v>
      </c>
      <c r="AA139" s="686">
        <v>0</v>
      </c>
      <c r="AB139" s="686">
        <v>0</v>
      </c>
      <c r="AC139" s="686">
        <v>0</v>
      </c>
      <c r="AD139" s="686">
        <v>0</v>
      </c>
      <c r="AE139" s="703">
        <v>537943.98</v>
      </c>
      <c r="AF139" s="686">
        <v>781358.35</v>
      </c>
      <c r="AG139" s="686">
        <v>548428.43000000005</v>
      </c>
      <c r="AH139" s="686">
        <v>96515.3</v>
      </c>
      <c r="AI139" s="686">
        <v>9904.43</v>
      </c>
      <c r="AJ139" s="686">
        <v>0</v>
      </c>
      <c r="AK139" s="686">
        <v>0</v>
      </c>
      <c r="AL139" s="686">
        <v>0</v>
      </c>
      <c r="AM139" s="686">
        <v>0</v>
      </c>
      <c r="AN139" s="686">
        <v>0</v>
      </c>
      <c r="AO139" s="686">
        <v>0</v>
      </c>
      <c r="AP139" s="704">
        <v>0</v>
      </c>
      <c r="AQ139" s="686"/>
    </row>
    <row r="140" spans="1:43" ht="12.5" outlineLevel="3">
      <c r="A140" s="799" t="s">
        <v>2066</v>
      </c>
      <c r="B140" s="800" t="s">
        <v>2067</v>
      </c>
      <c r="C140" s="801" t="s">
        <v>2068</v>
      </c>
      <c r="D140" s="802"/>
      <c r="E140" s="803"/>
      <c r="F140" s="686">
        <v>988234</v>
      </c>
      <c r="G140" s="686">
        <v>250</v>
      </c>
      <c r="H140" s="686">
        <v>987984</v>
      </c>
      <c r="I140" s="804" t="s">
        <v>3376</v>
      </c>
      <c r="J140" s="804"/>
      <c r="K140" s="805"/>
      <c r="L140" s="705">
        <v>645859</v>
      </c>
      <c r="M140" s="707">
        <v>342375</v>
      </c>
      <c r="N140" s="805"/>
      <c r="O140" s="705">
        <v>193037</v>
      </c>
      <c r="P140" s="707">
        <v>795197</v>
      </c>
      <c r="R140" s="703">
        <v>0</v>
      </c>
      <c r="S140" s="703">
        <v>0</v>
      </c>
      <c r="T140" s="686">
        <v>0</v>
      </c>
      <c r="U140" s="686">
        <v>0</v>
      </c>
      <c r="V140" s="686">
        <v>0</v>
      </c>
      <c r="W140" s="686">
        <v>0</v>
      </c>
      <c r="X140" s="686">
        <v>0</v>
      </c>
      <c r="Y140" s="686">
        <v>683876</v>
      </c>
      <c r="Z140" s="686">
        <v>645859</v>
      </c>
      <c r="AA140" s="686">
        <v>65029</v>
      </c>
      <c r="AB140" s="686">
        <v>250</v>
      </c>
      <c r="AC140" s="686">
        <v>250</v>
      </c>
      <c r="AD140" s="686">
        <v>250</v>
      </c>
      <c r="AE140" s="703">
        <v>250</v>
      </c>
      <c r="AF140" s="686">
        <v>250</v>
      </c>
      <c r="AG140" s="686">
        <v>250</v>
      </c>
      <c r="AH140" s="686">
        <v>250</v>
      </c>
      <c r="AI140" s="686">
        <v>250</v>
      </c>
      <c r="AJ140" s="686">
        <v>250</v>
      </c>
      <c r="AK140" s="686">
        <v>193037</v>
      </c>
      <c r="AL140" s="686">
        <v>988234</v>
      </c>
      <c r="AM140" s="686">
        <v>692488</v>
      </c>
      <c r="AN140" s="686">
        <v>692488</v>
      </c>
      <c r="AO140" s="686">
        <v>692488</v>
      </c>
      <c r="AP140" s="704">
        <v>692488</v>
      </c>
      <c r="AQ140" s="686"/>
    </row>
    <row r="141" spans="1:43" ht="12.5" outlineLevel="3">
      <c r="A141" s="799" t="s">
        <v>2069</v>
      </c>
      <c r="B141" s="800" t="s">
        <v>2070</v>
      </c>
      <c r="C141" s="801" t="s">
        <v>2071</v>
      </c>
      <c r="D141" s="802"/>
      <c r="E141" s="803"/>
      <c r="F141" s="686">
        <v>-0.01</v>
      </c>
      <c r="G141" s="686">
        <v>-0.01</v>
      </c>
      <c r="H141" s="686">
        <v>0</v>
      </c>
      <c r="I141" s="804">
        <v>0</v>
      </c>
      <c r="J141" s="804"/>
      <c r="K141" s="805"/>
      <c r="L141" s="705">
        <v>-0.01</v>
      </c>
      <c r="M141" s="707">
        <v>0</v>
      </c>
      <c r="N141" s="805"/>
      <c r="O141" s="705">
        <v>-0.01</v>
      </c>
      <c r="P141" s="707">
        <v>0</v>
      </c>
      <c r="R141" s="703">
        <v>-0.01</v>
      </c>
      <c r="S141" s="703">
        <v>-0.01</v>
      </c>
      <c r="T141" s="686">
        <v>-0.01</v>
      </c>
      <c r="U141" s="686">
        <v>-0.01</v>
      </c>
      <c r="V141" s="686">
        <v>-0.01</v>
      </c>
      <c r="W141" s="686">
        <v>-0.01</v>
      </c>
      <c r="X141" s="686">
        <v>-0.01</v>
      </c>
      <c r="Y141" s="686">
        <v>-0.01</v>
      </c>
      <c r="Z141" s="686">
        <v>-0.01</v>
      </c>
      <c r="AA141" s="686">
        <v>-0.01</v>
      </c>
      <c r="AB141" s="686">
        <v>-0.01</v>
      </c>
      <c r="AC141" s="686">
        <v>-0.01</v>
      </c>
      <c r="AD141" s="686">
        <v>-0.01</v>
      </c>
      <c r="AE141" s="703">
        <v>-0.01</v>
      </c>
      <c r="AF141" s="686">
        <v>-0.01</v>
      </c>
      <c r="AG141" s="686">
        <v>-0.01</v>
      </c>
      <c r="AH141" s="686">
        <v>-0.01</v>
      </c>
      <c r="AI141" s="686">
        <v>-0.01</v>
      </c>
      <c r="AJ141" s="686">
        <v>-0.01</v>
      </c>
      <c r="AK141" s="686">
        <v>-0.01</v>
      </c>
      <c r="AL141" s="686">
        <v>-0.01</v>
      </c>
      <c r="AM141" s="686">
        <v>-0.01</v>
      </c>
      <c r="AN141" s="686">
        <v>-0.01</v>
      </c>
      <c r="AO141" s="686">
        <v>-0.01</v>
      </c>
      <c r="AP141" s="704">
        <v>-0.01</v>
      </c>
      <c r="AQ141" s="686"/>
    </row>
    <row r="142" spans="1:43" ht="12.5" outlineLevel="3">
      <c r="A142" s="799" t="s">
        <v>2072</v>
      </c>
      <c r="B142" s="800" t="s">
        <v>2073</v>
      </c>
      <c r="C142" s="801" t="s">
        <v>2074</v>
      </c>
      <c r="D142" s="802"/>
      <c r="E142" s="803"/>
      <c r="F142" s="686">
        <v>431663</v>
      </c>
      <c r="G142" s="686">
        <v>9382181</v>
      </c>
      <c r="H142" s="686">
        <v>-8950518</v>
      </c>
      <c r="I142" s="804">
        <v>-0.95399118818961182</v>
      </c>
      <c r="J142" s="804"/>
      <c r="K142" s="805"/>
      <c r="L142" s="705">
        <v>801980</v>
      </c>
      <c r="M142" s="707">
        <v>-370317</v>
      </c>
      <c r="N142" s="805"/>
      <c r="O142" s="705">
        <v>839027</v>
      </c>
      <c r="P142" s="707">
        <v>-407364</v>
      </c>
      <c r="R142" s="703">
        <v>1531801</v>
      </c>
      <c r="S142" s="703">
        <v>2699725</v>
      </c>
      <c r="T142" s="686">
        <v>5217286</v>
      </c>
      <c r="U142" s="686">
        <v>7182531</v>
      </c>
      <c r="V142" s="686">
        <v>7443208</v>
      </c>
      <c r="W142" s="686">
        <v>5415655</v>
      </c>
      <c r="X142" s="686">
        <v>6070002</v>
      </c>
      <c r="Y142" s="686">
        <v>653924</v>
      </c>
      <c r="Z142" s="686">
        <v>801980</v>
      </c>
      <c r="AA142" s="686">
        <v>559806</v>
      </c>
      <c r="AB142" s="686">
        <v>7233105</v>
      </c>
      <c r="AC142" s="686">
        <v>506279</v>
      </c>
      <c r="AD142" s="686">
        <v>9382181</v>
      </c>
      <c r="AE142" s="703">
        <v>378437</v>
      </c>
      <c r="AF142" s="686">
        <v>7576162</v>
      </c>
      <c r="AG142" s="686">
        <v>582962</v>
      </c>
      <c r="AH142" s="686">
        <v>8631371</v>
      </c>
      <c r="AI142" s="686">
        <v>9484095</v>
      </c>
      <c r="AJ142" s="686">
        <v>753818</v>
      </c>
      <c r="AK142" s="686">
        <v>839027</v>
      </c>
      <c r="AL142" s="686">
        <v>431663</v>
      </c>
      <c r="AM142" s="686">
        <v>0</v>
      </c>
      <c r="AN142" s="686">
        <v>0</v>
      </c>
      <c r="AO142" s="686">
        <v>0</v>
      </c>
      <c r="AP142" s="704">
        <v>0</v>
      </c>
      <c r="AQ142" s="686"/>
    </row>
    <row r="143" spans="1:43" ht="12.5" outlineLevel="3">
      <c r="A143" s="799" t="s">
        <v>2075</v>
      </c>
      <c r="B143" s="800" t="s">
        <v>2076</v>
      </c>
      <c r="C143" s="801" t="s">
        <v>2077</v>
      </c>
      <c r="D143" s="802"/>
      <c r="E143" s="803"/>
      <c r="F143" s="686">
        <v>2E-3</v>
      </c>
      <c r="G143" s="686">
        <v>-1E-3</v>
      </c>
      <c r="H143" s="686">
        <v>3.0000000000000001E-3</v>
      </c>
      <c r="I143" s="804">
        <v>3</v>
      </c>
      <c r="J143" s="804"/>
      <c r="K143" s="805"/>
      <c r="L143" s="705">
        <v>-1E-3</v>
      </c>
      <c r="M143" s="707">
        <v>3.0000000000000001E-3</v>
      </c>
      <c r="N143" s="805"/>
      <c r="O143" s="705">
        <v>2E-3</v>
      </c>
      <c r="P143" s="707">
        <v>0</v>
      </c>
      <c r="R143" s="703">
        <v>-1E-3</v>
      </c>
      <c r="S143" s="703">
        <v>-1E-3</v>
      </c>
      <c r="T143" s="686">
        <v>-1E-3</v>
      </c>
      <c r="U143" s="686">
        <v>-1E-3</v>
      </c>
      <c r="V143" s="686">
        <v>-1E-3</v>
      </c>
      <c r="W143" s="686">
        <v>-1E-3</v>
      </c>
      <c r="X143" s="686">
        <v>-1E-3</v>
      </c>
      <c r="Y143" s="686">
        <v>-1E-3</v>
      </c>
      <c r="Z143" s="686">
        <v>-1E-3</v>
      </c>
      <c r="AA143" s="686">
        <v>-1E-3</v>
      </c>
      <c r="AB143" s="686">
        <v>-1E-3</v>
      </c>
      <c r="AC143" s="686">
        <v>-1E-3</v>
      </c>
      <c r="AD143" s="686">
        <v>-1E-3</v>
      </c>
      <c r="AE143" s="703">
        <v>-1E-3</v>
      </c>
      <c r="AF143" s="686">
        <v>2E-3</v>
      </c>
      <c r="AG143" s="686">
        <v>2E-3</v>
      </c>
      <c r="AH143" s="686">
        <v>2E-3</v>
      </c>
      <c r="AI143" s="686">
        <v>2E-3</v>
      </c>
      <c r="AJ143" s="686">
        <v>2E-3</v>
      </c>
      <c r="AK143" s="686">
        <v>2E-3</v>
      </c>
      <c r="AL143" s="686">
        <v>2E-3</v>
      </c>
      <c r="AM143" s="686">
        <v>7918759.2819999997</v>
      </c>
      <c r="AN143" s="686">
        <v>7918759.2819999997</v>
      </c>
      <c r="AO143" s="686">
        <v>7918759.2819999997</v>
      </c>
      <c r="AP143" s="704">
        <v>7918759.2819999997</v>
      </c>
      <c r="AQ143" s="686"/>
    </row>
    <row r="144" spans="1:43" ht="12.5" outlineLevel="3">
      <c r="A144" s="799" t="s">
        <v>2078</v>
      </c>
      <c r="B144" s="800" t="s">
        <v>2079</v>
      </c>
      <c r="C144" s="801" t="s">
        <v>2080</v>
      </c>
      <c r="D144" s="802"/>
      <c r="E144" s="803"/>
      <c r="F144" s="686">
        <v>0</v>
      </c>
      <c r="G144" s="686">
        <v>0</v>
      </c>
      <c r="H144" s="686">
        <v>0</v>
      </c>
      <c r="I144" s="804">
        <v>0</v>
      </c>
      <c r="J144" s="804"/>
      <c r="K144" s="805"/>
      <c r="L144" s="705">
        <v>0</v>
      </c>
      <c r="M144" s="707">
        <v>0</v>
      </c>
      <c r="N144" s="805"/>
      <c r="O144" s="705">
        <v>0</v>
      </c>
      <c r="P144" s="707">
        <v>0</v>
      </c>
      <c r="R144" s="703">
        <v>0</v>
      </c>
      <c r="S144" s="703">
        <v>0</v>
      </c>
      <c r="T144" s="686">
        <v>0</v>
      </c>
      <c r="U144" s="686">
        <v>0</v>
      </c>
      <c r="V144" s="686">
        <v>0</v>
      </c>
      <c r="W144" s="686">
        <v>416526.71</v>
      </c>
      <c r="X144" s="686">
        <v>0</v>
      </c>
      <c r="Y144" s="686">
        <v>0</v>
      </c>
      <c r="Z144" s="686">
        <v>0</v>
      </c>
      <c r="AA144" s="686">
        <v>0</v>
      </c>
      <c r="AB144" s="686">
        <v>0</v>
      </c>
      <c r="AC144" s="686">
        <v>0</v>
      </c>
      <c r="AD144" s="686">
        <v>0</v>
      </c>
      <c r="AE144" s="703">
        <v>0</v>
      </c>
      <c r="AF144" s="686">
        <v>0</v>
      </c>
      <c r="AG144" s="686">
        <v>273741.34000000003</v>
      </c>
      <c r="AH144" s="686">
        <v>1083510.3700000001</v>
      </c>
      <c r="AI144" s="686">
        <v>0</v>
      </c>
      <c r="AJ144" s="686">
        <v>0</v>
      </c>
      <c r="AK144" s="686">
        <v>0</v>
      </c>
      <c r="AL144" s="686">
        <v>0</v>
      </c>
      <c r="AM144" s="686">
        <v>0</v>
      </c>
      <c r="AN144" s="686">
        <v>0</v>
      </c>
      <c r="AO144" s="686">
        <v>0</v>
      </c>
      <c r="AP144" s="704">
        <v>0</v>
      </c>
      <c r="AQ144" s="686"/>
    </row>
    <row r="145" spans="1:43" ht="12.5" outlineLevel="3">
      <c r="A145" s="799" t="s">
        <v>2081</v>
      </c>
      <c r="B145" s="800" t="s">
        <v>2082</v>
      </c>
      <c r="C145" s="801" t="s">
        <v>2083</v>
      </c>
      <c r="D145" s="802"/>
      <c r="E145" s="803"/>
      <c r="F145" s="686">
        <v>-130598.01000000001</v>
      </c>
      <c r="G145" s="686">
        <v>-111548.90000000001</v>
      </c>
      <c r="H145" s="686">
        <v>-19049.11</v>
      </c>
      <c r="I145" s="804">
        <v>-0.17076914250162933</v>
      </c>
      <c r="J145" s="804"/>
      <c r="K145" s="805"/>
      <c r="L145" s="705">
        <v>-127933.69</v>
      </c>
      <c r="M145" s="707">
        <v>-2664.320000000007</v>
      </c>
      <c r="N145" s="805"/>
      <c r="O145" s="705">
        <v>-121683</v>
      </c>
      <c r="P145" s="707">
        <v>-8915.0100000000093</v>
      </c>
      <c r="R145" s="703">
        <v>-95746.85</v>
      </c>
      <c r="S145" s="703">
        <v>-111655.68000000001</v>
      </c>
      <c r="T145" s="686">
        <v>-116962.02</v>
      </c>
      <c r="U145" s="686">
        <v>-114136.53</v>
      </c>
      <c r="V145" s="686">
        <v>-111568.43000000001</v>
      </c>
      <c r="W145" s="686">
        <v>-113143.34</v>
      </c>
      <c r="X145" s="686">
        <v>-113400.23</v>
      </c>
      <c r="Y145" s="686">
        <v>-116466.31</v>
      </c>
      <c r="Z145" s="686">
        <v>-127933.69</v>
      </c>
      <c r="AA145" s="686">
        <v>-121857.98</v>
      </c>
      <c r="AB145" s="686">
        <v>-130195.31</v>
      </c>
      <c r="AC145" s="686">
        <v>-126827.92</v>
      </c>
      <c r="AD145" s="686">
        <v>-111548.90000000001</v>
      </c>
      <c r="AE145" s="703">
        <v>-121497.48</v>
      </c>
      <c r="AF145" s="686">
        <v>-126744.88</v>
      </c>
      <c r="AG145" s="686">
        <v>-115698.93000000001</v>
      </c>
      <c r="AH145" s="686">
        <v>-108733.66</v>
      </c>
      <c r="AI145" s="686">
        <v>-114940.04000000001</v>
      </c>
      <c r="AJ145" s="686">
        <v>-117040.55</v>
      </c>
      <c r="AK145" s="686">
        <v>-121683</v>
      </c>
      <c r="AL145" s="686">
        <v>-130598.01000000001</v>
      </c>
      <c r="AM145" s="686">
        <v>-122222.95</v>
      </c>
      <c r="AN145" s="686">
        <v>-122222.95</v>
      </c>
      <c r="AO145" s="686">
        <v>-122222.95</v>
      </c>
      <c r="AP145" s="704">
        <v>-122222.95</v>
      </c>
      <c r="AQ145" s="686"/>
    </row>
    <row r="146" spans="1:43" ht="12.5" outlineLevel="3">
      <c r="A146" s="799" t="s">
        <v>2084</v>
      </c>
      <c r="B146" s="800" t="s">
        <v>2085</v>
      </c>
      <c r="C146" s="801" t="s">
        <v>2086</v>
      </c>
      <c r="D146" s="802"/>
      <c r="E146" s="803"/>
      <c r="F146" s="686">
        <v>22111.95</v>
      </c>
      <c r="G146" s="686">
        <v>19579.39</v>
      </c>
      <c r="H146" s="686">
        <v>2532.5600000000013</v>
      </c>
      <c r="I146" s="804">
        <v>0.1293482585514667</v>
      </c>
      <c r="J146" s="804"/>
      <c r="K146" s="805"/>
      <c r="L146" s="705">
        <v>23019.97</v>
      </c>
      <c r="M146" s="707">
        <v>-908.02000000000044</v>
      </c>
      <c r="N146" s="805"/>
      <c r="O146" s="705">
        <v>20710.560000000001</v>
      </c>
      <c r="P146" s="707">
        <v>1401.3899999999994</v>
      </c>
      <c r="R146" s="703">
        <v>17234.47</v>
      </c>
      <c r="S146" s="703">
        <v>20098.060000000001</v>
      </c>
      <c r="T146" s="686">
        <v>21053.21</v>
      </c>
      <c r="U146" s="686">
        <v>20544.62</v>
      </c>
      <c r="V146" s="686">
        <v>20082.350000000002</v>
      </c>
      <c r="W146" s="686">
        <v>20365.830000000002</v>
      </c>
      <c r="X146" s="686">
        <v>20412.07</v>
      </c>
      <c r="Y146" s="686">
        <v>20963.96</v>
      </c>
      <c r="Z146" s="686">
        <v>23019.97</v>
      </c>
      <c r="AA146" s="686">
        <v>21818.97</v>
      </c>
      <c r="AB146" s="686">
        <v>23207.24</v>
      </c>
      <c r="AC146" s="686">
        <v>22436.09</v>
      </c>
      <c r="AD146" s="686">
        <v>19579.39</v>
      </c>
      <c r="AE146" s="703">
        <v>21250.010000000002</v>
      </c>
      <c r="AF146" s="686">
        <v>21966.100000000002</v>
      </c>
      <c r="AG146" s="686">
        <v>19929.39</v>
      </c>
      <c r="AH146" s="686">
        <v>18713.12</v>
      </c>
      <c r="AI146" s="686">
        <v>19767.77</v>
      </c>
      <c r="AJ146" s="686">
        <v>20018.600000000002</v>
      </c>
      <c r="AK146" s="686">
        <v>20710.560000000001</v>
      </c>
      <c r="AL146" s="686">
        <v>22111.95</v>
      </c>
      <c r="AM146" s="686">
        <v>20676.100000000002</v>
      </c>
      <c r="AN146" s="686">
        <v>20676.100000000002</v>
      </c>
      <c r="AO146" s="686">
        <v>20676.100000000002</v>
      </c>
      <c r="AP146" s="704">
        <v>20676.100000000002</v>
      </c>
      <c r="AQ146" s="686"/>
    </row>
    <row r="147" spans="1:43" ht="12.5" outlineLevel="3">
      <c r="A147" s="799" t="s">
        <v>2087</v>
      </c>
      <c r="B147" s="800" t="s">
        <v>2088</v>
      </c>
      <c r="C147" s="801" t="s">
        <v>2089</v>
      </c>
      <c r="D147" s="802"/>
      <c r="E147" s="803"/>
      <c r="F147" s="686">
        <v>339286.67</v>
      </c>
      <c r="G147" s="686">
        <v>751225.47</v>
      </c>
      <c r="H147" s="686">
        <v>-411938.8</v>
      </c>
      <c r="I147" s="804">
        <v>-0.54835574198515924</v>
      </c>
      <c r="J147" s="804"/>
      <c r="K147" s="805"/>
      <c r="L147" s="705">
        <v>650181.57000000007</v>
      </c>
      <c r="M147" s="707">
        <v>-310894.90000000008</v>
      </c>
      <c r="N147" s="805"/>
      <c r="O147" s="705">
        <v>390779.02</v>
      </c>
      <c r="P147" s="707">
        <v>-51492.350000000035</v>
      </c>
      <c r="R147" s="703">
        <v>664250.13</v>
      </c>
      <c r="S147" s="703">
        <v>662491.56000000006</v>
      </c>
      <c r="T147" s="686">
        <v>660732.99</v>
      </c>
      <c r="U147" s="686">
        <v>658974.42000000004</v>
      </c>
      <c r="V147" s="686">
        <v>657215.85</v>
      </c>
      <c r="W147" s="686">
        <v>655457.28000000003</v>
      </c>
      <c r="X147" s="686">
        <v>653698.71</v>
      </c>
      <c r="Y147" s="686">
        <v>651940.14</v>
      </c>
      <c r="Z147" s="686">
        <v>650181.57000000007</v>
      </c>
      <c r="AA147" s="686">
        <v>648423</v>
      </c>
      <c r="AB147" s="686">
        <v>646664.43000000005</v>
      </c>
      <c r="AC147" s="686">
        <v>644905.86</v>
      </c>
      <c r="AD147" s="686">
        <v>751225.47</v>
      </c>
      <c r="AE147" s="703">
        <v>699733.12</v>
      </c>
      <c r="AF147" s="686">
        <v>648240.77</v>
      </c>
      <c r="AG147" s="686">
        <v>596748.42000000004</v>
      </c>
      <c r="AH147" s="686">
        <v>545256.07000000007</v>
      </c>
      <c r="AI147" s="686">
        <v>493763.72000000003</v>
      </c>
      <c r="AJ147" s="686">
        <v>442271.37</v>
      </c>
      <c r="AK147" s="686">
        <v>390779.02</v>
      </c>
      <c r="AL147" s="686">
        <v>339286.67</v>
      </c>
      <c r="AM147" s="686">
        <v>339286.67</v>
      </c>
      <c r="AN147" s="686">
        <v>339286.67</v>
      </c>
      <c r="AO147" s="686">
        <v>339286.67</v>
      </c>
      <c r="AP147" s="704">
        <v>339286.67</v>
      </c>
      <c r="AQ147" s="686"/>
    </row>
    <row r="148" spans="1:43" ht="12.5" outlineLevel="3">
      <c r="A148" s="799" t="s">
        <v>2090</v>
      </c>
      <c r="B148" s="800" t="s">
        <v>2091</v>
      </c>
      <c r="C148" s="801" t="s">
        <v>2092</v>
      </c>
      <c r="D148" s="802"/>
      <c r="E148" s="803"/>
      <c r="F148" s="686">
        <v>0</v>
      </c>
      <c r="G148" s="686">
        <v>0</v>
      </c>
      <c r="H148" s="686">
        <v>0</v>
      </c>
      <c r="I148" s="804">
        <v>0</v>
      </c>
      <c r="J148" s="804"/>
      <c r="K148" s="805"/>
      <c r="L148" s="705">
        <v>0</v>
      </c>
      <c r="M148" s="707">
        <v>0</v>
      </c>
      <c r="N148" s="805"/>
      <c r="O148" s="705">
        <v>0</v>
      </c>
      <c r="P148" s="707">
        <v>0</v>
      </c>
      <c r="R148" s="703">
        <v>0</v>
      </c>
      <c r="S148" s="703">
        <v>0</v>
      </c>
      <c r="T148" s="686">
        <v>0</v>
      </c>
      <c r="U148" s="686">
        <v>0</v>
      </c>
      <c r="V148" s="686">
        <v>0</v>
      </c>
      <c r="W148" s="686">
        <v>0</v>
      </c>
      <c r="X148" s="686">
        <v>514.44000000000005</v>
      </c>
      <c r="Y148" s="686">
        <v>921.71</v>
      </c>
      <c r="Z148" s="686">
        <v>0</v>
      </c>
      <c r="AA148" s="686">
        <v>0</v>
      </c>
      <c r="AB148" s="686">
        <v>0</v>
      </c>
      <c r="AC148" s="686">
        <v>0</v>
      </c>
      <c r="AD148" s="686">
        <v>0</v>
      </c>
      <c r="AE148" s="703">
        <v>0</v>
      </c>
      <c r="AF148" s="686">
        <v>0</v>
      </c>
      <c r="AG148" s="686">
        <v>0</v>
      </c>
      <c r="AH148" s="686">
        <v>0</v>
      </c>
      <c r="AI148" s="686">
        <v>0</v>
      </c>
      <c r="AJ148" s="686">
        <v>0</v>
      </c>
      <c r="AK148" s="686">
        <v>0</v>
      </c>
      <c r="AL148" s="686">
        <v>0</v>
      </c>
      <c r="AM148" s="686">
        <v>0</v>
      </c>
      <c r="AN148" s="686">
        <v>0</v>
      </c>
      <c r="AO148" s="686">
        <v>0</v>
      </c>
      <c r="AP148" s="704">
        <v>0</v>
      </c>
      <c r="AQ148" s="686"/>
    </row>
    <row r="149" spans="1:43" ht="12.5" outlineLevel="3">
      <c r="A149" s="799" t="s">
        <v>2093</v>
      </c>
      <c r="B149" s="800" t="s">
        <v>2094</v>
      </c>
      <c r="C149" s="801" t="s">
        <v>2095</v>
      </c>
      <c r="D149" s="802"/>
      <c r="E149" s="803"/>
      <c r="F149" s="686">
        <v>6034951.5599999996</v>
      </c>
      <c r="G149" s="686">
        <v>2858424.5300000003</v>
      </c>
      <c r="H149" s="686">
        <v>3176527.0299999993</v>
      </c>
      <c r="I149" s="804">
        <v>1.1112859537348005</v>
      </c>
      <c r="J149" s="804"/>
      <c r="K149" s="805"/>
      <c r="L149" s="705">
        <v>2701830.54</v>
      </c>
      <c r="M149" s="707">
        <v>3333121.0199999996</v>
      </c>
      <c r="N149" s="805"/>
      <c r="O149" s="705">
        <v>6244004.5</v>
      </c>
      <c r="P149" s="707">
        <v>-209052.94000000041</v>
      </c>
      <c r="R149" s="703">
        <v>1411362.45</v>
      </c>
      <c r="S149" s="703">
        <v>1407651.54</v>
      </c>
      <c r="T149" s="686">
        <v>1519629.26</v>
      </c>
      <c r="U149" s="686">
        <v>2322583.15</v>
      </c>
      <c r="V149" s="686">
        <v>2173916.73</v>
      </c>
      <c r="W149" s="686">
        <v>2344329.38</v>
      </c>
      <c r="X149" s="686">
        <v>5490372.04</v>
      </c>
      <c r="Y149" s="686">
        <v>2854911.14</v>
      </c>
      <c r="Z149" s="686">
        <v>2701830.54</v>
      </c>
      <c r="AA149" s="686">
        <v>3018464.2</v>
      </c>
      <c r="AB149" s="686">
        <v>3334063.68</v>
      </c>
      <c r="AC149" s="686">
        <v>3022439.5</v>
      </c>
      <c r="AD149" s="686">
        <v>2858424.5300000003</v>
      </c>
      <c r="AE149" s="703">
        <v>2726365.41</v>
      </c>
      <c r="AF149" s="686">
        <v>3591144.37</v>
      </c>
      <c r="AG149" s="686">
        <v>3796321.26</v>
      </c>
      <c r="AH149" s="686">
        <v>3495663.54</v>
      </c>
      <c r="AI149" s="686">
        <v>3232711.63</v>
      </c>
      <c r="AJ149" s="686">
        <v>5159319.1500000004</v>
      </c>
      <c r="AK149" s="686">
        <v>6244004.5</v>
      </c>
      <c r="AL149" s="686">
        <v>6034951.5599999996</v>
      </c>
      <c r="AM149" s="686">
        <v>5998126.1500000004</v>
      </c>
      <c r="AN149" s="686">
        <v>5998126.1500000004</v>
      </c>
      <c r="AO149" s="686">
        <v>5998126.1500000004</v>
      </c>
      <c r="AP149" s="704">
        <v>5998126.1500000004</v>
      </c>
      <c r="AQ149" s="686"/>
    </row>
    <row r="150" spans="1:43" ht="12.5" outlineLevel="3">
      <c r="A150" s="799" t="s">
        <v>2096</v>
      </c>
      <c r="B150" s="800" t="s">
        <v>2097</v>
      </c>
      <c r="C150" s="801" t="s">
        <v>2098</v>
      </c>
      <c r="D150" s="802"/>
      <c r="E150" s="803"/>
      <c r="F150" s="686">
        <v>0</v>
      </c>
      <c r="G150" s="686">
        <v>0</v>
      </c>
      <c r="H150" s="686">
        <v>0</v>
      </c>
      <c r="I150" s="804">
        <v>0</v>
      </c>
      <c r="J150" s="804"/>
      <c r="K150" s="805"/>
      <c r="L150" s="705">
        <v>314195.38</v>
      </c>
      <c r="M150" s="707">
        <v>-314195.38</v>
      </c>
      <c r="N150" s="805"/>
      <c r="O150" s="705">
        <v>0</v>
      </c>
      <c r="P150" s="707">
        <v>0</v>
      </c>
      <c r="R150" s="703">
        <v>726429.78</v>
      </c>
      <c r="S150" s="703">
        <v>674900.47999999998</v>
      </c>
      <c r="T150" s="686">
        <v>623371.18000000005</v>
      </c>
      <c r="U150" s="686">
        <v>571841.88</v>
      </c>
      <c r="V150" s="686">
        <v>520312.58</v>
      </c>
      <c r="W150" s="686">
        <v>468783.28</v>
      </c>
      <c r="X150" s="686">
        <v>417253.98</v>
      </c>
      <c r="Y150" s="686">
        <v>365724.68</v>
      </c>
      <c r="Z150" s="686">
        <v>314195.38</v>
      </c>
      <c r="AA150" s="686">
        <v>262666.08</v>
      </c>
      <c r="AB150" s="686">
        <v>211136.78</v>
      </c>
      <c r="AC150" s="686">
        <v>159607.48000000001</v>
      </c>
      <c r="AD150" s="686">
        <v>0</v>
      </c>
      <c r="AE150" s="703">
        <v>0</v>
      </c>
      <c r="AF150" s="686">
        <v>0</v>
      </c>
      <c r="AG150" s="686">
        <v>0</v>
      </c>
      <c r="AH150" s="686">
        <v>0</v>
      </c>
      <c r="AI150" s="686">
        <v>0</v>
      </c>
      <c r="AJ150" s="686">
        <v>0</v>
      </c>
      <c r="AK150" s="686">
        <v>0</v>
      </c>
      <c r="AL150" s="686">
        <v>0</v>
      </c>
      <c r="AM150" s="686">
        <v>0</v>
      </c>
      <c r="AN150" s="686">
        <v>0</v>
      </c>
      <c r="AO150" s="686">
        <v>0</v>
      </c>
      <c r="AP150" s="704">
        <v>0</v>
      </c>
      <c r="AQ150" s="686"/>
    </row>
    <row r="151" spans="1:43" s="437" customFormat="1" ht="12.5">
      <c r="A151" s="799" t="s">
        <v>2099</v>
      </c>
      <c r="B151" s="891" t="s">
        <v>1601</v>
      </c>
      <c r="C151" s="902" t="s">
        <v>2100</v>
      </c>
      <c r="D151" s="496"/>
      <c r="E151" s="893"/>
      <c r="F151" s="686">
        <v>13268649.723999999</v>
      </c>
      <c r="G151" s="686">
        <v>15412437.070999995</v>
      </c>
      <c r="H151" s="705">
        <v>-2143787.3469999954</v>
      </c>
      <c r="I151" s="680">
        <v>-0.13909463747519465</v>
      </c>
      <c r="J151" s="903"/>
      <c r="K151" s="904"/>
      <c r="L151" s="705">
        <v>9383961.2010000087</v>
      </c>
      <c r="M151" s="707">
        <v>3884688.5229999907</v>
      </c>
      <c r="N151" s="702"/>
      <c r="O151" s="705">
        <v>17329439.453999996</v>
      </c>
      <c r="P151" s="707">
        <v>-4060789.7299999967</v>
      </c>
      <c r="Q151" s="893"/>
      <c r="R151" s="703">
        <v>15795734.430999998</v>
      </c>
      <c r="S151" s="703">
        <v>16317413.081000004</v>
      </c>
      <c r="T151" s="686">
        <v>10515767.821000006</v>
      </c>
      <c r="U151" s="686">
        <v>14541081.571000004</v>
      </c>
      <c r="V151" s="686">
        <v>13057062.391000001</v>
      </c>
      <c r="W151" s="686">
        <v>11147193.581000002</v>
      </c>
      <c r="X151" s="686">
        <v>14038515.001000002</v>
      </c>
      <c r="Y151" s="686">
        <v>13777374.961000005</v>
      </c>
      <c r="Z151" s="686">
        <v>9383961.2010000087</v>
      </c>
      <c r="AA151" s="686">
        <v>11924394.090999996</v>
      </c>
      <c r="AB151" s="686">
        <v>9649569.7609999981</v>
      </c>
      <c r="AC151" s="686">
        <v>12919423.251000004</v>
      </c>
      <c r="AD151" s="686">
        <v>15412437.070999995</v>
      </c>
      <c r="AE151" s="703">
        <v>10233806.571000002</v>
      </c>
      <c r="AF151" s="686">
        <v>14069890.404000007</v>
      </c>
      <c r="AG151" s="686">
        <v>15544018.484000007</v>
      </c>
      <c r="AH151" s="686">
        <v>15529554.053999998</v>
      </c>
      <c r="AI151" s="686">
        <v>15706415.593999997</v>
      </c>
      <c r="AJ151" s="686">
        <v>15769416.043999996</v>
      </c>
      <c r="AK151" s="686">
        <v>17329439.453999996</v>
      </c>
      <c r="AL151" s="686">
        <v>13268649.723999999</v>
      </c>
      <c r="AM151" s="686">
        <v>3666977.8639999959</v>
      </c>
      <c r="AN151" s="686">
        <v>3666977.8639999959</v>
      </c>
      <c r="AO151" s="686">
        <v>3666977.8639999959</v>
      </c>
      <c r="AP151" s="704">
        <v>3666977.8639999959</v>
      </c>
    </row>
    <row r="152" spans="1:43" ht="1" customHeight="1" outlineLevel="2">
      <c r="A152" s="799"/>
      <c r="B152" s="891"/>
      <c r="C152" s="902"/>
      <c r="D152" s="496"/>
      <c r="E152" s="893"/>
      <c r="F152" s="686"/>
      <c r="G152" s="686"/>
      <c r="H152" s="705">
        <v>0</v>
      </c>
      <c r="I152" s="680">
        <v>0</v>
      </c>
      <c r="J152" s="903"/>
      <c r="K152" s="904"/>
      <c r="L152" s="705"/>
      <c r="M152" s="707">
        <v>0</v>
      </c>
      <c r="N152" s="702"/>
      <c r="O152" s="705"/>
      <c r="P152" s="707">
        <v>0</v>
      </c>
      <c r="Q152" s="893"/>
      <c r="R152" s="703"/>
      <c r="S152" s="703"/>
      <c r="T152" s="686"/>
      <c r="U152" s="686"/>
      <c r="V152" s="686"/>
      <c r="W152" s="686"/>
      <c r="X152" s="686"/>
      <c r="Y152" s="686"/>
      <c r="Z152" s="686"/>
      <c r="AA152" s="686"/>
      <c r="AB152" s="686"/>
      <c r="AC152" s="686"/>
      <c r="AD152" s="686"/>
      <c r="AE152" s="703"/>
      <c r="AF152" s="686"/>
      <c r="AG152" s="686"/>
      <c r="AH152" s="686"/>
      <c r="AI152" s="686"/>
      <c r="AJ152" s="686"/>
      <c r="AK152" s="686"/>
      <c r="AL152" s="686"/>
      <c r="AM152" s="686"/>
      <c r="AN152" s="686"/>
      <c r="AO152" s="686"/>
      <c r="AP152" s="704"/>
    </row>
    <row r="153" spans="1:43" ht="12.5" outlineLevel="3">
      <c r="A153" s="799" t="s">
        <v>2101</v>
      </c>
      <c r="B153" s="800" t="s">
        <v>2102</v>
      </c>
      <c r="C153" s="801" t="s">
        <v>2103</v>
      </c>
      <c r="D153" s="802"/>
      <c r="E153" s="803"/>
      <c r="F153" s="686">
        <v>4539.43</v>
      </c>
      <c r="G153" s="686">
        <v>4539.43</v>
      </c>
      <c r="H153" s="686">
        <v>0</v>
      </c>
      <c r="I153" s="804">
        <v>0</v>
      </c>
      <c r="J153" s="804"/>
      <c r="K153" s="805"/>
      <c r="L153" s="705">
        <v>3917.23</v>
      </c>
      <c r="M153" s="707">
        <v>622.20000000000027</v>
      </c>
      <c r="N153" s="805"/>
      <c r="O153" s="705">
        <v>4539.43</v>
      </c>
      <c r="P153" s="707">
        <v>0</v>
      </c>
      <c r="R153" s="703">
        <v>14628.29</v>
      </c>
      <c r="S153" s="703">
        <v>14628.29</v>
      </c>
      <c r="T153" s="686">
        <v>14628.29</v>
      </c>
      <c r="U153" s="686">
        <v>14006.09</v>
      </c>
      <c r="V153" s="686">
        <v>14006.09</v>
      </c>
      <c r="W153" s="686">
        <v>14006.09</v>
      </c>
      <c r="X153" s="686">
        <v>14006.09</v>
      </c>
      <c r="Y153" s="686">
        <v>3917.23</v>
      </c>
      <c r="Z153" s="686">
        <v>3917.23</v>
      </c>
      <c r="AA153" s="686">
        <v>3917.23</v>
      </c>
      <c r="AB153" s="686">
        <v>3917.23</v>
      </c>
      <c r="AC153" s="686">
        <v>3917.23</v>
      </c>
      <c r="AD153" s="686">
        <v>4539.43</v>
      </c>
      <c r="AE153" s="703">
        <v>4539.43</v>
      </c>
      <c r="AF153" s="686">
        <v>4539.43</v>
      </c>
      <c r="AG153" s="686">
        <v>4539.43</v>
      </c>
      <c r="AH153" s="686">
        <v>4539.43</v>
      </c>
      <c r="AI153" s="686">
        <v>4539.43</v>
      </c>
      <c r="AJ153" s="686">
        <v>4539.43</v>
      </c>
      <c r="AK153" s="686">
        <v>4539.43</v>
      </c>
      <c r="AL153" s="686">
        <v>4539.43</v>
      </c>
      <c r="AM153" s="686">
        <v>4539.43</v>
      </c>
      <c r="AN153" s="686">
        <v>4539.43</v>
      </c>
      <c r="AO153" s="686">
        <v>4539.43</v>
      </c>
      <c r="AP153" s="704">
        <v>4539.43</v>
      </c>
      <c r="AQ153" s="686"/>
    </row>
    <row r="154" spans="1:43" ht="12.5" outlineLevel="3">
      <c r="A154" s="799" t="s">
        <v>2104</v>
      </c>
      <c r="B154" s="800" t="s">
        <v>2105</v>
      </c>
      <c r="C154" s="801" t="s">
        <v>2106</v>
      </c>
      <c r="D154" s="802"/>
      <c r="E154" s="803"/>
      <c r="F154" s="686">
        <v>0</v>
      </c>
      <c r="G154" s="686">
        <v>0</v>
      </c>
      <c r="H154" s="686">
        <v>0</v>
      </c>
      <c r="I154" s="804">
        <v>0</v>
      </c>
      <c r="J154" s="804"/>
      <c r="K154" s="805"/>
      <c r="L154" s="705">
        <v>0</v>
      </c>
      <c r="M154" s="707">
        <v>0</v>
      </c>
      <c r="N154" s="805"/>
      <c r="O154" s="705">
        <v>0</v>
      </c>
      <c r="P154" s="707">
        <v>0</v>
      </c>
      <c r="R154" s="703">
        <v>0</v>
      </c>
      <c r="S154" s="703">
        <v>993.6</v>
      </c>
      <c r="T154" s="686">
        <v>0</v>
      </c>
      <c r="U154" s="686">
        <v>0</v>
      </c>
      <c r="V154" s="686">
        <v>0</v>
      </c>
      <c r="W154" s="686">
        <v>0</v>
      </c>
      <c r="X154" s="686">
        <v>0</v>
      </c>
      <c r="Y154" s="686">
        <v>0</v>
      </c>
      <c r="Z154" s="686">
        <v>0</v>
      </c>
      <c r="AA154" s="686">
        <v>0</v>
      </c>
      <c r="AB154" s="686">
        <v>0</v>
      </c>
      <c r="AC154" s="686">
        <v>0</v>
      </c>
      <c r="AD154" s="686">
        <v>0</v>
      </c>
      <c r="AE154" s="703">
        <v>0</v>
      </c>
      <c r="AF154" s="686">
        <v>0</v>
      </c>
      <c r="AG154" s="686">
        <v>0</v>
      </c>
      <c r="AH154" s="686">
        <v>0</v>
      </c>
      <c r="AI154" s="686">
        <v>0</v>
      </c>
      <c r="AJ154" s="686">
        <v>0</v>
      </c>
      <c r="AK154" s="686">
        <v>0</v>
      </c>
      <c r="AL154" s="686">
        <v>0</v>
      </c>
      <c r="AM154" s="686">
        <v>-31735.43</v>
      </c>
      <c r="AN154" s="686">
        <v>-31735.43</v>
      </c>
      <c r="AO154" s="686">
        <v>-31735.43</v>
      </c>
      <c r="AP154" s="704">
        <v>-31735.43</v>
      </c>
      <c r="AQ154" s="686"/>
    </row>
    <row r="155" spans="1:43" ht="12.5" outlineLevel="3">
      <c r="A155" s="799" t="s">
        <v>2107</v>
      </c>
      <c r="B155" s="800" t="s">
        <v>2108</v>
      </c>
      <c r="C155" s="801" t="s">
        <v>2109</v>
      </c>
      <c r="D155" s="802"/>
      <c r="E155" s="803"/>
      <c r="F155" s="686">
        <v>0</v>
      </c>
      <c r="G155" s="686">
        <v>-7316.68</v>
      </c>
      <c r="H155" s="686">
        <v>7316.68</v>
      </c>
      <c r="I155" s="804" t="s">
        <v>3376</v>
      </c>
      <c r="J155" s="804"/>
      <c r="K155" s="805"/>
      <c r="L155" s="705">
        <v>-184.1</v>
      </c>
      <c r="M155" s="707">
        <v>184.1</v>
      </c>
      <c r="N155" s="805"/>
      <c r="O155" s="705">
        <v>0</v>
      </c>
      <c r="P155" s="707">
        <v>0</v>
      </c>
      <c r="R155" s="703">
        <v>37894.42</v>
      </c>
      <c r="S155" s="703">
        <v>9601.7199999999993</v>
      </c>
      <c r="T155" s="686">
        <v>264.91000000000003</v>
      </c>
      <c r="U155" s="686">
        <v>124.91</v>
      </c>
      <c r="V155" s="686">
        <v>24.91</v>
      </c>
      <c r="W155" s="686">
        <v>24.91</v>
      </c>
      <c r="X155" s="686">
        <v>24.91</v>
      </c>
      <c r="Y155" s="686">
        <v>64.91</v>
      </c>
      <c r="Z155" s="686">
        <v>-184.1</v>
      </c>
      <c r="AA155" s="686">
        <v>405.87</v>
      </c>
      <c r="AB155" s="686">
        <v>-7269.06</v>
      </c>
      <c r="AC155" s="686">
        <v>-7269.06</v>
      </c>
      <c r="AD155" s="686">
        <v>-7316.68</v>
      </c>
      <c r="AE155" s="703">
        <v>-7316.68</v>
      </c>
      <c r="AF155" s="686">
        <v>165.01</v>
      </c>
      <c r="AG155" s="686">
        <v>2645.6</v>
      </c>
      <c r="AH155" s="686">
        <v>-331.28000000000003</v>
      </c>
      <c r="AI155" s="686">
        <v>-331.28000000000003</v>
      </c>
      <c r="AJ155" s="686">
        <v>-331.28000000000003</v>
      </c>
      <c r="AK155" s="686">
        <v>0</v>
      </c>
      <c r="AL155" s="686">
        <v>0</v>
      </c>
      <c r="AM155" s="686">
        <v>0</v>
      </c>
      <c r="AN155" s="686">
        <v>0</v>
      </c>
      <c r="AO155" s="686">
        <v>0</v>
      </c>
      <c r="AP155" s="704">
        <v>0</v>
      </c>
      <c r="AQ155" s="686"/>
    </row>
    <row r="156" spans="1:43" ht="12.5" outlineLevel="3">
      <c r="A156" s="799" t="s">
        <v>2110</v>
      </c>
      <c r="B156" s="800" t="s">
        <v>2111</v>
      </c>
      <c r="C156" s="801" t="s">
        <v>2112</v>
      </c>
      <c r="D156" s="802"/>
      <c r="E156" s="803"/>
      <c r="F156" s="686">
        <v>0</v>
      </c>
      <c r="G156" s="686">
        <v>7316.68</v>
      </c>
      <c r="H156" s="686">
        <v>-7316.68</v>
      </c>
      <c r="I156" s="804" t="s">
        <v>3376</v>
      </c>
      <c r="J156" s="804"/>
      <c r="K156" s="805"/>
      <c r="L156" s="705">
        <v>-769.00200000000007</v>
      </c>
      <c r="M156" s="707">
        <v>769.00200000000007</v>
      </c>
      <c r="N156" s="805"/>
      <c r="O156" s="705">
        <v>0</v>
      </c>
      <c r="P156" s="707">
        <v>0</v>
      </c>
      <c r="R156" s="703">
        <v>957.48</v>
      </c>
      <c r="S156" s="703">
        <v>-769.00200000000007</v>
      </c>
      <c r="T156" s="686">
        <v>-769.00200000000007</v>
      </c>
      <c r="U156" s="686">
        <v>-124.91200000000001</v>
      </c>
      <c r="V156" s="686">
        <v>-769.00200000000007</v>
      </c>
      <c r="W156" s="686">
        <v>-769.00200000000007</v>
      </c>
      <c r="X156" s="686">
        <v>-24.912000000000003</v>
      </c>
      <c r="Y156" s="686">
        <v>-769.00200000000007</v>
      </c>
      <c r="Z156" s="686">
        <v>-769.00200000000007</v>
      </c>
      <c r="AA156" s="686">
        <v>-405.87200000000001</v>
      </c>
      <c r="AB156" s="686">
        <v>-769.00200000000007</v>
      </c>
      <c r="AC156" s="686">
        <v>-769.00200000000007</v>
      </c>
      <c r="AD156" s="686">
        <v>7316.68</v>
      </c>
      <c r="AE156" s="703">
        <v>-769.00200000000007</v>
      </c>
      <c r="AF156" s="686">
        <v>-769.00200000000007</v>
      </c>
      <c r="AG156" s="686">
        <v>-766.00200000000007</v>
      </c>
      <c r="AH156" s="686">
        <v>0</v>
      </c>
      <c r="AI156" s="686">
        <v>0</v>
      </c>
      <c r="AJ156" s="686">
        <v>0</v>
      </c>
      <c r="AK156" s="686">
        <v>0</v>
      </c>
      <c r="AL156" s="686">
        <v>0</v>
      </c>
      <c r="AM156" s="686">
        <v>0</v>
      </c>
      <c r="AN156" s="686">
        <v>0</v>
      </c>
      <c r="AO156" s="686">
        <v>0</v>
      </c>
      <c r="AP156" s="704">
        <v>0</v>
      </c>
      <c r="AQ156" s="686"/>
    </row>
    <row r="157" spans="1:43" ht="12.5" outlineLevel="3">
      <c r="A157" s="799" t="s">
        <v>2113</v>
      </c>
      <c r="B157" s="800" t="s">
        <v>2114</v>
      </c>
      <c r="C157" s="801" t="s">
        <v>2115</v>
      </c>
      <c r="D157" s="802"/>
      <c r="E157" s="803"/>
      <c r="F157" s="686">
        <v>33359.410000000003</v>
      </c>
      <c r="G157" s="686">
        <v>159043.63</v>
      </c>
      <c r="H157" s="686">
        <v>-125684.22</v>
      </c>
      <c r="I157" s="804">
        <v>-0.7902499458796306</v>
      </c>
      <c r="J157" s="804"/>
      <c r="K157" s="805"/>
      <c r="L157" s="705">
        <v>33417.24</v>
      </c>
      <c r="M157" s="707">
        <v>-57.82999999999447</v>
      </c>
      <c r="N157" s="805"/>
      <c r="O157" s="705">
        <v>49284.590000000004</v>
      </c>
      <c r="P157" s="707">
        <v>-15925.18</v>
      </c>
      <c r="R157" s="703">
        <v>62634.19</v>
      </c>
      <c r="S157" s="703">
        <v>33410.83</v>
      </c>
      <c r="T157" s="686">
        <v>33399.31</v>
      </c>
      <c r="U157" s="686">
        <v>33655.93</v>
      </c>
      <c r="V157" s="686">
        <v>33359.410000000003</v>
      </c>
      <c r="W157" s="686">
        <v>35176.29</v>
      </c>
      <c r="X157" s="686">
        <v>33702.9</v>
      </c>
      <c r="Y157" s="686">
        <v>33793.199999999997</v>
      </c>
      <c r="Z157" s="686">
        <v>33417.24</v>
      </c>
      <c r="AA157" s="686">
        <v>181375.14</v>
      </c>
      <c r="AB157" s="686">
        <v>158855.01</v>
      </c>
      <c r="AC157" s="686">
        <v>171862.54</v>
      </c>
      <c r="AD157" s="686">
        <v>159043.63</v>
      </c>
      <c r="AE157" s="703">
        <v>159043.63</v>
      </c>
      <c r="AF157" s="686">
        <v>159339.91</v>
      </c>
      <c r="AG157" s="686">
        <v>175815.51</v>
      </c>
      <c r="AH157" s="686">
        <v>38919.550000000003</v>
      </c>
      <c r="AI157" s="686">
        <v>70258.600000000006</v>
      </c>
      <c r="AJ157" s="686">
        <v>50169.48</v>
      </c>
      <c r="AK157" s="686">
        <v>49284.590000000004</v>
      </c>
      <c r="AL157" s="686">
        <v>33359.410000000003</v>
      </c>
      <c r="AM157" s="686">
        <v>33359.410000000003</v>
      </c>
      <c r="AN157" s="686">
        <v>33359.410000000003</v>
      </c>
      <c r="AO157" s="686">
        <v>33359.410000000003</v>
      </c>
      <c r="AP157" s="704">
        <v>33359.410000000003</v>
      </c>
      <c r="AQ157" s="686"/>
    </row>
    <row r="158" spans="1:43" s="437" customFormat="1" ht="12.5">
      <c r="A158" s="799" t="s">
        <v>2116</v>
      </c>
      <c r="B158" s="891" t="s">
        <v>1603</v>
      </c>
      <c r="C158" s="902" t="s">
        <v>2117</v>
      </c>
      <c r="D158" s="496"/>
      <c r="E158" s="893"/>
      <c r="F158" s="686">
        <v>37898.840000000004</v>
      </c>
      <c r="G158" s="686">
        <v>163583.06</v>
      </c>
      <c r="H158" s="705">
        <v>-125684.22</v>
      </c>
      <c r="I158" s="680">
        <v>-0.76832050947084618</v>
      </c>
      <c r="J158" s="903"/>
      <c r="K158" s="904"/>
      <c r="L158" s="705">
        <v>36381.367999999995</v>
      </c>
      <c r="M158" s="707">
        <v>1517.4720000000088</v>
      </c>
      <c r="N158" s="702"/>
      <c r="O158" s="705">
        <v>53824.020000000004</v>
      </c>
      <c r="P158" s="707">
        <v>-15925.18</v>
      </c>
      <c r="Q158" s="893"/>
      <c r="R158" s="703">
        <v>116114.38</v>
      </c>
      <c r="S158" s="703">
        <v>57865.438000000002</v>
      </c>
      <c r="T158" s="686">
        <v>47523.508000000002</v>
      </c>
      <c r="U158" s="686">
        <v>47662.017999999996</v>
      </c>
      <c r="V158" s="686">
        <v>46621.408000000003</v>
      </c>
      <c r="W158" s="686">
        <v>48438.288</v>
      </c>
      <c r="X158" s="686">
        <v>47708.987999999998</v>
      </c>
      <c r="Y158" s="686">
        <v>37006.337999999996</v>
      </c>
      <c r="Z158" s="686">
        <v>36381.367999999995</v>
      </c>
      <c r="AA158" s="686">
        <v>185292.36800000002</v>
      </c>
      <c r="AB158" s="686">
        <v>154734.17800000001</v>
      </c>
      <c r="AC158" s="686">
        <v>167741.70800000001</v>
      </c>
      <c r="AD158" s="686">
        <v>163583.06</v>
      </c>
      <c r="AE158" s="703">
        <v>155497.378</v>
      </c>
      <c r="AF158" s="686">
        <v>163275.348</v>
      </c>
      <c r="AG158" s="686">
        <v>182234.538</v>
      </c>
      <c r="AH158" s="686">
        <v>43127.700000000004</v>
      </c>
      <c r="AI158" s="686">
        <v>74466.75</v>
      </c>
      <c r="AJ158" s="686">
        <v>54377.630000000005</v>
      </c>
      <c r="AK158" s="686">
        <v>53824.020000000004</v>
      </c>
      <c r="AL158" s="686">
        <v>37898.840000000004</v>
      </c>
      <c r="AM158" s="686">
        <v>6163.4100000000035</v>
      </c>
      <c r="AN158" s="686">
        <v>6163.4100000000035</v>
      </c>
      <c r="AO158" s="686">
        <v>6163.4100000000035</v>
      </c>
      <c r="AP158" s="704">
        <v>6163.4100000000035</v>
      </c>
    </row>
    <row r="159" spans="1:43" ht="1" customHeight="1" outlineLevel="2">
      <c r="A159" s="799"/>
      <c r="B159" s="891"/>
      <c r="C159" s="902"/>
      <c r="D159" s="496"/>
      <c r="E159" s="893"/>
      <c r="F159" s="686"/>
      <c r="G159" s="686"/>
      <c r="H159" s="705">
        <v>0</v>
      </c>
      <c r="I159" s="680">
        <v>0</v>
      </c>
      <c r="J159" s="903"/>
      <c r="K159" s="904"/>
      <c r="L159" s="705"/>
      <c r="M159" s="707">
        <v>0</v>
      </c>
      <c r="N159" s="702"/>
      <c r="O159" s="705"/>
      <c r="P159" s="707">
        <v>0</v>
      </c>
      <c r="Q159" s="893"/>
      <c r="R159" s="703"/>
      <c r="S159" s="703"/>
      <c r="T159" s="686"/>
      <c r="U159" s="686"/>
      <c r="V159" s="686"/>
      <c r="W159" s="686"/>
      <c r="X159" s="686"/>
      <c r="Y159" s="686"/>
      <c r="Z159" s="686"/>
      <c r="AA159" s="686"/>
      <c r="AB159" s="686"/>
      <c r="AC159" s="686"/>
      <c r="AD159" s="686"/>
      <c r="AE159" s="703"/>
      <c r="AF159" s="686"/>
      <c r="AG159" s="686"/>
      <c r="AH159" s="686"/>
      <c r="AI159" s="686"/>
      <c r="AJ159" s="686"/>
      <c r="AK159" s="686"/>
      <c r="AL159" s="686"/>
      <c r="AM159" s="686"/>
      <c r="AN159" s="686"/>
      <c r="AO159" s="686"/>
      <c r="AP159" s="704"/>
    </row>
    <row r="160" spans="1:43" ht="12.5" outlineLevel="3">
      <c r="A160" s="799" t="s">
        <v>3770</v>
      </c>
      <c r="B160" s="800" t="s">
        <v>3771</v>
      </c>
      <c r="C160" s="801" t="s">
        <v>3772</v>
      </c>
      <c r="D160" s="802"/>
      <c r="E160" s="803"/>
      <c r="F160" s="686">
        <v>24440.58</v>
      </c>
      <c r="G160" s="686">
        <v>0</v>
      </c>
      <c r="H160" s="686">
        <v>24440.58</v>
      </c>
      <c r="I160" s="804" t="s">
        <v>3376</v>
      </c>
      <c r="J160" s="804"/>
      <c r="K160" s="805"/>
      <c r="L160" s="705">
        <v>0</v>
      </c>
      <c r="M160" s="707">
        <v>24440.58</v>
      </c>
      <c r="N160" s="805"/>
      <c r="O160" s="705">
        <v>8379.49</v>
      </c>
      <c r="P160" s="707">
        <v>16061.090000000002</v>
      </c>
      <c r="R160" s="703">
        <v>0</v>
      </c>
      <c r="S160" s="703">
        <v>0</v>
      </c>
      <c r="T160" s="686">
        <v>0</v>
      </c>
      <c r="U160" s="686">
        <v>0</v>
      </c>
      <c r="V160" s="686">
        <v>0</v>
      </c>
      <c r="W160" s="686">
        <v>0</v>
      </c>
      <c r="X160" s="686">
        <v>0</v>
      </c>
      <c r="Y160" s="686">
        <v>0</v>
      </c>
      <c r="Z160" s="686">
        <v>0</v>
      </c>
      <c r="AA160" s="686">
        <v>0</v>
      </c>
      <c r="AB160" s="686">
        <v>0</v>
      </c>
      <c r="AC160" s="686">
        <v>0</v>
      </c>
      <c r="AD160" s="686">
        <v>0</v>
      </c>
      <c r="AE160" s="703">
        <v>0</v>
      </c>
      <c r="AF160" s="686">
        <v>0</v>
      </c>
      <c r="AG160" s="686">
        <v>0</v>
      </c>
      <c r="AH160" s="686">
        <v>0</v>
      </c>
      <c r="AI160" s="686">
        <v>0</v>
      </c>
      <c r="AJ160" s="686">
        <v>0</v>
      </c>
      <c r="AK160" s="686">
        <v>8379.49</v>
      </c>
      <c r="AL160" s="686">
        <v>24440.58</v>
      </c>
      <c r="AM160" s="686">
        <v>24440.58</v>
      </c>
      <c r="AN160" s="686">
        <v>24440.58</v>
      </c>
      <c r="AO160" s="686">
        <v>24440.58</v>
      </c>
      <c r="AP160" s="704">
        <v>24440.58</v>
      </c>
      <c r="AQ160" s="686"/>
    </row>
    <row r="161" spans="1:43" ht="12.5" outlineLevel="3">
      <c r="A161" s="799" t="s">
        <v>2118</v>
      </c>
      <c r="B161" s="800" t="s">
        <v>2119</v>
      </c>
      <c r="C161" s="801" t="s">
        <v>2120</v>
      </c>
      <c r="D161" s="802"/>
      <c r="E161" s="803"/>
      <c r="F161" s="686">
        <v>521.27</v>
      </c>
      <c r="G161" s="686">
        <v>605.45000000000005</v>
      </c>
      <c r="H161" s="686">
        <v>-84.180000000000064</v>
      </c>
      <c r="I161" s="804">
        <v>-0.13903707985795699</v>
      </c>
      <c r="J161" s="804"/>
      <c r="K161" s="805"/>
      <c r="L161" s="705">
        <v>844.30000000000007</v>
      </c>
      <c r="M161" s="707">
        <v>-323.03000000000009</v>
      </c>
      <c r="N161" s="805"/>
      <c r="O161" s="705">
        <v>471.64</v>
      </c>
      <c r="P161" s="707">
        <v>49.629999999999995</v>
      </c>
      <c r="R161" s="703">
        <v>306.10000000000002</v>
      </c>
      <c r="S161" s="703">
        <v>392.89</v>
      </c>
      <c r="T161" s="686">
        <v>387.02</v>
      </c>
      <c r="U161" s="686">
        <v>346.08</v>
      </c>
      <c r="V161" s="686">
        <v>50.5</v>
      </c>
      <c r="W161" s="686">
        <v>67121.52</v>
      </c>
      <c r="X161" s="686">
        <v>349.49</v>
      </c>
      <c r="Y161" s="686">
        <v>977.85</v>
      </c>
      <c r="Z161" s="686">
        <v>844.30000000000007</v>
      </c>
      <c r="AA161" s="686">
        <v>347.79</v>
      </c>
      <c r="AB161" s="686">
        <v>270.18</v>
      </c>
      <c r="AC161" s="686">
        <v>804.97</v>
      </c>
      <c r="AD161" s="686">
        <v>605.45000000000005</v>
      </c>
      <c r="AE161" s="703">
        <v>654.87</v>
      </c>
      <c r="AF161" s="686">
        <v>236.45000000000002</v>
      </c>
      <c r="AG161" s="686">
        <v>68.650000000000006</v>
      </c>
      <c r="AH161" s="686">
        <v>534.94000000000005</v>
      </c>
      <c r="AI161" s="686">
        <v>371.91</v>
      </c>
      <c r="AJ161" s="686">
        <v>131.99</v>
      </c>
      <c r="AK161" s="686">
        <v>471.64</v>
      </c>
      <c r="AL161" s="686">
        <v>521.27</v>
      </c>
      <c r="AM161" s="686">
        <v>0</v>
      </c>
      <c r="AN161" s="686">
        <v>0</v>
      </c>
      <c r="AO161" s="686">
        <v>0</v>
      </c>
      <c r="AP161" s="704">
        <v>0</v>
      </c>
      <c r="AQ161" s="686"/>
    </row>
    <row r="162" spans="1:43" s="437" customFormat="1" ht="12.5">
      <c r="A162" s="799" t="s">
        <v>2121</v>
      </c>
      <c r="B162" s="891" t="s">
        <v>1605</v>
      </c>
      <c r="C162" s="902" t="s">
        <v>2122</v>
      </c>
      <c r="D162" s="496"/>
      <c r="E162" s="893"/>
      <c r="F162" s="686">
        <v>24961.850000000002</v>
      </c>
      <c r="G162" s="686">
        <v>605.45000000000005</v>
      </c>
      <c r="H162" s="705">
        <v>24356.400000000001</v>
      </c>
      <c r="I162" s="680" t="s">
        <v>3376</v>
      </c>
      <c r="J162" s="903"/>
      <c r="K162" s="904"/>
      <c r="L162" s="705">
        <v>844.30000000000007</v>
      </c>
      <c r="M162" s="707">
        <v>24117.550000000003</v>
      </c>
      <c r="N162" s="702"/>
      <c r="O162" s="705">
        <v>8851.1299999999992</v>
      </c>
      <c r="P162" s="707">
        <v>16110.720000000003</v>
      </c>
      <c r="Q162" s="893"/>
      <c r="R162" s="703">
        <v>306.10000000000002</v>
      </c>
      <c r="S162" s="703">
        <v>392.89</v>
      </c>
      <c r="T162" s="686">
        <v>387.02</v>
      </c>
      <c r="U162" s="686">
        <v>346.08</v>
      </c>
      <c r="V162" s="686">
        <v>50.5</v>
      </c>
      <c r="W162" s="686">
        <v>67121.52</v>
      </c>
      <c r="X162" s="686">
        <v>349.49</v>
      </c>
      <c r="Y162" s="686">
        <v>977.85</v>
      </c>
      <c r="Z162" s="686">
        <v>844.30000000000007</v>
      </c>
      <c r="AA162" s="686">
        <v>347.79</v>
      </c>
      <c r="AB162" s="686">
        <v>270.18</v>
      </c>
      <c r="AC162" s="686">
        <v>804.97</v>
      </c>
      <c r="AD162" s="686">
        <v>605.45000000000005</v>
      </c>
      <c r="AE162" s="703">
        <v>654.87</v>
      </c>
      <c r="AF162" s="686">
        <v>236.45000000000002</v>
      </c>
      <c r="AG162" s="686">
        <v>68.650000000000006</v>
      </c>
      <c r="AH162" s="686">
        <v>534.94000000000005</v>
      </c>
      <c r="AI162" s="686">
        <v>371.91</v>
      </c>
      <c r="AJ162" s="686">
        <v>131.99</v>
      </c>
      <c r="AK162" s="686">
        <v>8851.1299999999992</v>
      </c>
      <c r="AL162" s="686">
        <v>24961.850000000002</v>
      </c>
      <c r="AM162" s="686">
        <v>24440.58</v>
      </c>
      <c r="AN162" s="686">
        <v>24440.58</v>
      </c>
      <c r="AO162" s="686">
        <v>24440.58</v>
      </c>
      <c r="AP162" s="704">
        <v>24440.58</v>
      </c>
    </row>
    <row r="163" spans="1:43" ht="1" customHeight="1" outlineLevel="2">
      <c r="A163" s="799"/>
      <c r="B163" s="891"/>
      <c r="C163" s="902"/>
      <c r="D163" s="496"/>
      <c r="E163" s="893"/>
      <c r="F163" s="686"/>
      <c r="G163" s="686"/>
      <c r="H163" s="705">
        <v>0</v>
      </c>
      <c r="I163" s="680">
        <v>0</v>
      </c>
      <c r="J163" s="903"/>
      <c r="K163" s="904"/>
      <c r="L163" s="705"/>
      <c r="M163" s="707">
        <v>0</v>
      </c>
      <c r="N163" s="702"/>
      <c r="O163" s="705"/>
      <c r="P163" s="707">
        <v>0</v>
      </c>
      <c r="Q163" s="893"/>
      <c r="R163" s="703"/>
      <c r="S163" s="703"/>
      <c r="T163" s="686"/>
      <c r="U163" s="686"/>
      <c r="V163" s="686"/>
      <c r="W163" s="686"/>
      <c r="X163" s="686"/>
      <c r="Y163" s="686"/>
      <c r="Z163" s="686"/>
      <c r="AA163" s="686"/>
      <c r="AB163" s="686"/>
      <c r="AC163" s="686"/>
      <c r="AD163" s="686"/>
      <c r="AE163" s="703"/>
      <c r="AF163" s="686"/>
      <c r="AG163" s="686"/>
      <c r="AH163" s="686"/>
      <c r="AI163" s="686"/>
      <c r="AJ163" s="686"/>
      <c r="AK163" s="686"/>
      <c r="AL163" s="686"/>
      <c r="AM163" s="686"/>
      <c r="AN163" s="686"/>
      <c r="AO163" s="686"/>
      <c r="AP163" s="704"/>
    </row>
    <row r="164" spans="1:43" ht="12.5" outlineLevel="3">
      <c r="A164" s="799" t="s">
        <v>3726</v>
      </c>
      <c r="B164" s="800" t="s">
        <v>3727</v>
      </c>
      <c r="C164" s="801" t="s">
        <v>3728</v>
      </c>
      <c r="D164" s="802"/>
      <c r="E164" s="803"/>
      <c r="F164" s="686">
        <v>59615093.619999997</v>
      </c>
      <c r="G164" s="686">
        <v>0</v>
      </c>
      <c r="H164" s="686">
        <v>59615093.619999997</v>
      </c>
      <c r="I164" s="804" t="s">
        <v>3376</v>
      </c>
      <c r="J164" s="804"/>
      <c r="K164" s="805"/>
      <c r="L164" s="705">
        <v>0</v>
      </c>
      <c r="M164" s="707">
        <v>59615093.619999997</v>
      </c>
      <c r="N164" s="805"/>
      <c r="O164" s="705">
        <v>70396200.109999999</v>
      </c>
      <c r="P164" s="707">
        <v>-10781106.490000002</v>
      </c>
      <c r="R164" s="703">
        <v>0</v>
      </c>
      <c r="S164" s="703">
        <v>0</v>
      </c>
      <c r="T164" s="686">
        <v>0</v>
      </c>
      <c r="U164" s="686">
        <v>0</v>
      </c>
      <c r="V164" s="686">
        <v>0</v>
      </c>
      <c r="W164" s="686">
        <v>0</v>
      </c>
      <c r="X164" s="686">
        <v>0</v>
      </c>
      <c r="Y164" s="686">
        <v>0</v>
      </c>
      <c r="Z164" s="686">
        <v>0</v>
      </c>
      <c r="AA164" s="686">
        <v>0</v>
      </c>
      <c r="AB164" s="686">
        <v>0</v>
      </c>
      <c r="AC164" s="686">
        <v>0</v>
      </c>
      <c r="AD164" s="686">
        <v>0</v>
      </c>
      <c r="AE164" s="703">
        <v>0</v>
      </c>
      <c r="AF164" s="686">
        <v>0</v>
      </c>
      <c r="AG164" s="686">
        <v>0</v>
      </c>
      <c r="AH164" s="686">
        <v>0</v>
      </c>
      <c r="AI164" s="686">
        <v>0</v>
      </c>
      <c r="AJ164" s="686">
        <v>54198159.57</v>
      </c>
      <c r="AK164" s="686">
        <v>70396200.109999999</v>
      </c>
      <c r="AL164" s="686">
        <v>59615093.619999997</v>
      </c>
      <c r="AM164" s="686">
        <v>59615093.619999997</v>
      </c>
      <c r="AN164" s="686">
        <v>59615093.619999997</v>
      </c>
      <c r="AO164" s="686">
        <v>59615093.619999997</v>
      </c>
      <c r="AP164" s="704">
        <v>59615093.619999997</v>
      </c>
      <c r="AQ164" s="686"/>
    </row>
    <row r="165" spans="1:43" ht="12.5">
      <c r="A165" s="799" t="s">
        <v>2123</v>
      </c>
      <c r="B165" s="891" t="s">
        <v>1611</v>
      </c>
      <c r="C165" s="902" t="s">
        <v>2124</v>
      </c>
      <c r="D165" s="496"/>
      <c r="E165" s="893"/>
      <c r="F165" s="686">
        <v>59615093.619999997</v>
      </c>
      <c r="G165" s="686">
        <v>0</v>
      </c>
      <c r="H165" s="705">
        <v>59615093.619999997</v>
      </c>
      <c r="I165" s="680" t="s">
        <v>3376</v>
      </c>
      <c r="J165" s="903"/>
      <c r="K165" s="904"/>
      <c r="L165" s="705">
        <v>0</v>
      </c>
      <c r="M165" s="707">
        <v>59615093.619999997</v>
      </c>
      <c r="N165" s="702"/>
      <c r="O165" s="705">
        <v>70396200.109999999</v>
      </c>
      <c r="P165" s="707">
        <v>-10781106.490000002</v>
      </c>
      <c r="Q165" s="893"/>
      <c r="R165" s="703">
        <v>0</v>
      </c>
      <c r="S165" s="703">
        <v>0</v>
      </c>
      <c r="T165" s="686">
        <v>0</v>
      </c>
      <c r="U165" s="686">
        <v>0</v>
      </c>
      <c r="V165" s="686">
        <v>0</v>
      </c>
      <c r="W165" s="686">
        <v>0</v>
      </c>
      <c r="X165" s="686">
        <v>0</v>
      </c>
      <c r="Y165" s="686">
        <v>0</v>
      </c>
      <c r="Z165" s="686">
        <v>0</v>
      </c>
      <c r="AA165" s="686">
        <v>0</v>
      </c>
      <c r="AB165" s="686">
        <v>0</v>
      </c>
      <c r="AC165" s="686">
        <v>0</v>
      </c>
      <c r="AD165" s="686">
        <v>0</v>
      </c>
      <c r="AE165" s="703">
        <v>0</v>
      </c>
      <c r="AF165" s="686">
        <v>0</v>
      </c>
      <c r="AG165" s="686">
        <v>0</v>
      </c>
      <c r="AH165" s="686">
        <v>0</v>
      </c>
      <c r="AI165" s="686">
        <v>0</v>
      </c>
      <c r="AJ165" s="686">
        <v>54198159.57</v>
      </c>
      <c r="AK165" s="686">
        <v>70396200.109999999</v>
      </c>
      <c r="AL165" s="686">
        <v>59615093.619999997</v>
      </c>
      <c r="AM165" s="686">
        <v>59615093.619999997</v>
      </c>
      <c r="AN165" s="686">
        <v>59615093.619999997</v>
      </c>
      <c r="AO165" s="686">
        <v>59615093.619999997</v>
      </c>
      <c r="AP165" s="704">
        <v>59615093.619999997</v>
      </c>
    </row>
    <row r="166" spans="1:43" ht="1" customHeight="1" outlineLevel="2">
      <c r="A166" s="799"/>
      <c r="B166" s="891"/>
      <c r="C166" s="902"/>
      <c r="D166" s="496"/>
      <c r="E166" s="893"/>
      <c r="F166" s="686"/>
      <c r="G166" s="686"/>
      <c r="H166" s="705">
        <v>0</v>
      </c>
      <c r="I166" s="680">
        <v>0</v>
      </c>
      <c r="J166" s="903"/>
      <c r="K166" s="904"/>
      <c r="L166" s="705"/>
      <c r="M166" s="707">
        <v>0</v>
      </c>
      <c r="N166" s="702"/>
      <c r="O166" s="705"/>
      <c r="P166" s="707">
        <v>0</v>
      </c>
      <c r="Q166" s="893"/>
      <c r="R166" s="703"/>
      <c r="S166" s="703"/>
      <c r="T166" s="686"/>
      <c r="U166" s="686"/>
      <c r="V166" s="686"/>
      <c r="W166" s="686"/>
      <c r="X166" s="686"/>
      <c r="Y166" s="686"/>
      <c r="Z166" s="686"/>
      <c r="AA166" s="686"/>
      <c r="AB166" s="686"/>
      <c r="AC166" s="686"/>
      <c r="AD166" s="686"/>
      <c r="AE166" s="703"/>
      <c r="AF166" s="686"/>
      <c r="AG166" s="686"/>
      <c r="AH166" s="686"/>
      <c r="AI166" s="686"/>
      <c r="AJ166" s="686"/>
      <c r="AK166" s="686"/>
      <c r="AL166" s="686"/>
      <c r="AM166" s="686"/>
      <c r="AN166" s="686"/>
      <c r="AO166" s="686"/>
      <c r="AP166" s="704"/>
    </row>
    <row r="167" spans="1:43" ht="12.5" outlineLevel="3">
      <c r="A167" s="799" t="s">
        <v>2125</v>
      </c>
      <c r="B167" s="800" t="s">
        <v>2126</v>
      </c>
      <c r="C167" s="801" t="s">
        <v>2127</v>
      </c>
      <c r="D167" s="802"/>
      <c r="E167" s="803"/>
      <c r="F167" s="686">
        <v>14972432.1</v>
      </c>
      <c r="G167" s="686">
        <v>16653189.384</v>
      </c>
      <c r="H167" s="686">
        <v>-1680757.284</v>
      </c>
      <c r="I167" s="804">
        <v>-0.10092705038320364</v>
      </c>
      <c r="J167" s="804"/>
      <c r="K167" s="805"/>
      <c r="L167" s="705">
        <v>13013268.554</v>
      </c>
      <c r="M167" s="707">
        <v>1959163.5460000001</v>
      </c>
      <c r="N167" s="805"/>
      <c r="O167" s="705">
        <v>16556870.046</v>
      </c>
      <c r="P167" s="707">
        <v>-1584437.9460000005</v>
      </c>
      <c r="R167" s="703">
        <v>12984225.380000001</v>
      </c>
      <c r="S167" s="703">
        <v>15449021.054</v>
      </c>
      <c r="T167" s="686">
        <v>12603286.744000001</v>
      </c>
      <c r="U167" s="686">
        <v>15457083.560000001</v>
      </c>
      <c r="V167" s="686">
        <v>17990851.670000002</v>
      </c>
      <c r="W167" s="686">
        <v>14464447.310000001</v>
      </c>
      <c r="X167" s="686">
        <v>15312619.244000001</v>
      </c>
      <c r="Y167" s="686">
        <v>19523377.149999999</v>
      </c>
      <c r="Z167" s="686">
        <v>13013268.554</v>
      </c>
      <c r="AA167" s="686">
        <v>12414145.813999999</v>
      </c>
      <c r="AB167" s="686">
        <v>14604243.973999999</v>
      </c>
      <c r="AC167" s="686">
        <v>14033733.65</v>
      </c>
      <c r="AD167" s="686">
        <v>16653189.384</v>
      </c>
      <c r="AE167" s="703">
        <v>15470545.495999999</v>
      </c>
      <c r="AF167" s="686">
        <v>14066933.556</v>
      </c>
      <c r="AG167" s="686">
        <v>15215627.056</v>
      </c>
      <c r="AH167" s="686">
        <v>16263550.106000001</v>
      </c>
      <c r="AI167" s="686">
        <v>18047753.870000001</v>
      </c>
      <c r="AJ167" s="686">
        <v>15295299.640000001</v>
      </c>
      <c r="AK167" s="686">
        <v>16556870.046</v>
      </c>
      <c r="AL167" s="686">
        <v>14972432.1</v>
      </c>
      <c r="AM167" s="686">
        <v>304479.91000000003</v>
      </c>
      <c r="AN167" s="686">
        <v>304479.91000000003</v>
      </c>
      <c r="AO167" s="686">
        <v>304479.91000000003</v>
      </c>
      <c r="AP167" s="704">
        <v>304479.91000000003</v>
      </c>
      <c r="AQ167" s="686"/>
    </row>
    <row r="168" spans="1:43" ht="12.5" outlineLevel="3">
      <c r="A168" s="799" t="s">
        <v>2128</v>
      </c>
      <c r="B168" s="800" t="s">
        <v>2129</v>
      </c>
      <c r="C168" s="801" t="s">
        <v>2130</v>
      </c>
      <c r="D168" s="802"/>
      <c r="E168" s="803"/>
      <c r="F168" s="686">
        <v>374023.7</v>
      </c>
      <c r="G168" s="686">
        <v>282412.86</v>
      </c>
      <c r="H168" s="686">
        <v>91610.840000000026</v>
      </c>
      <c r="I168" s="804">
        <v>0.32438621952272295</v>
      </c>
      <c r="J168" s="804"/>
      <c r="K168" s="805"/>
      <c r="L168" s="705">
        <v>250660.99</v>
      </c>
      <c r="M168" s="707">
        <v>123362.71000000002</v>
      </c>
      <c r="N168" s="805"/>
      <c r="O168" s="705">
        <v>366584.82</v>
      </c>
      <c r="P168" s="707">
        <v>7438.8800000000047</v>
      </c>
      <c r="R168" s="703">
        <v>10258221.300000001</v>
      </c>
      <c r="S168" s="703">
        <v>320427.46000000002</v>
      </c>
      <c r="T168" s="686">
        <v>332908.93</v>
      </c>
      <c r="U168" s="686">
        <v>184885.37</v>
      </c>
      <c r="V168" s="686">
        <v>378813.31</v>
      </c>
      <c r="W168" s="686">
        <v>380972.78</v>
      </c>
      <c r="X168" s="686">
        <v>663572.01</v>
      </c>
      <c r="Y168" s="686">
        <v>30772.29</v>
      </c>
      <c r="Z168" s="686">
        <v>250660.99</v>
      </c>
      <c r="AA168" s="686">
        <v>1406425.96</v>
      </c>
      <c r="AB168" s="686">
        <v>-702336.87</v>
      </c>
      <c r="AC168" s="686">
        <v>305242.51</v>
      </c>
      <c r="AD168" s="686">
        <v>282412.86</v>
      </c>
      <c r="AE168" s="703">
        <v>307703.19</v>
      </c>
      <c r="AF168" s="686">
        <v>238634.4</v>
      </c>
      <c r="AG168" s="686">
        <v>285589.69</v>
      </c>
      <c r="AH168" s="686">
        <v>421740.96</v>
      </c>
      <c r="AI168" s="686">
        <v>235036.21</v>
      </c>
      <c r="AJ168" s="686">
        <v>-77315.12</v>
      </c>
      <c r="AK168" s="686">
        <v>366584.82</v>
      </c>
      <c r="AL168" s="686">
        <v>374023.7</v>
      </c>
      <c r="AM168" s="686">
        <v>-0.02</v>
      </c>
      <c r="AN168" s="686">
        <v>-0.02</v>
      </c>
      <c r="AO168" s="686">
        <v>-0.02</v>
      </c>
      <c r="AP168" s="704">
        <v>-0.02</v>
      </c>
      <c r="AQ168" s="686"/>
    </row>
    <row r="169" spans="1:43" ht="12.5" outlineLevel="3">
      <c r="A169" s="799" t="s">
        <v>2131</v>
      </c>
      <c r="B169" s="800" t="s">
        <v>2132</v>
      </c>
      <c r="C169" s="801" t="s">
        <v>2133</v>
      </c>
      <c r="D169" s="802"/>
      <c r="E169" s="803"/>
      <c r="F169" s="686">
        <v>3137.82</v>
      </c>
      <c r="G169" s="686">
        <v>7879.03</v>
      </c>
      <c r="H169" s="686">
        <v>-4741.2099999999991</v>
      </c>
      <c r="I169" s="804">
        <v>-0.60175046928365539</v>
      </c>
      <c r="J169" s="804"/>
      <c r="K169" s="805"/>
      <c r="L169" s="705">
        <v>0.02</v>
      </c>
      <c r="M169" s="707">
        <v>3137.8</v>
      </c>
      <c r="N169" s="805"/>
      <c r="O169" s="705">
        <v>125.02</v>
      </c>
      <c r="P169" s="707">
        <v>3012.8</v>
      </c>
      <c r="R169" s="703">
        <v>21.88</v>
      </c>
      <c r="S169" s="703">
        <v>71.22</v>
      </c>
      <c r="T169" s="686">
        <v>1363.89</v>
      </c>
      <c r="U169" s="686">
        <v>0.02</v>
      </c>
      <c r="V169" s="686">
        <v>26996.32</v>
      </c>
      <c r="W169" s="686">
        <v>0.02</v>
      </c>
      <c r="X169" s="686">
        <v>0.02</v>
      </c>
      <c r="Y169" s="686">
        <v>28.02</v>
      </c>
      <c r="Z169" s="686">
        <v>0.02</v>
      </c>
      <c r="AA169" s="686">
        <v>3441.08</v>
      </c>
      <c r="AB169" s="686">
        <v>20.85</v>
      </c>
      <c r="AC169" s="686">
        <v>0.02</v>
      </c>
      <c r="AD169" s="686">
        <v>7879.03</v>
      </c>
      <c r="AE169" s="703">
        <v>0.02</v>
      </c>
      <c r="AF169" s="686">
        <v>2222.39</v>
      </c>
      <c r="AG169" s="686">
        <v>11272.39</v>
      </c>
      <c r="AH169" s="686">
        <v>14514.220000000001</v>
      </c>
      <c r="AI169" s="686">
        <v>4582.59</v>
      </c>
      <c r="AJ169" s="686">
        <v>1301.5899999999999</v>
      </c>
      <c r="AK169" s="686">
        <v>125.02</v>
      </c>
      <c r="AL169" s="686">
        <v>3137.82</v>
      </c>
      <c r="AM169" s="686">
        <v>28184.53</v>
      </c>
      <c r="AN169" s="686">
        <v>28184.53</v>
      </c>
      <c r="AO169" s="686">
        <v>28184.53</v>
      </c>
      <c r="AP169" s="704">
        <v>28184.53</v>
      </c>
      <c r="AQ169" s="686"/>
    </row>
    <row r="170" spans="1:43" ht="12.5" outlineLevel="3">
      <c r="A170" s="799" t="s">
        <v>2134</v>
      </c>
      <c r="B170" s="800" t="s">
        <v>2135</v>
      </c>
      <c r="C170" s="801" t="s">
        <v>2136</v>
      </c>
      <c r="D170" s="802"/>
      <c r="E170" s="803"/>
      <c r="F170" s="686">
        <v>1620476.44</v>
      </c>
      <c r="G170" s="686">
        <v>963841.25</v>
      </c>
      <c r="H170" s="686">
        <v>656635.18999999994</v>
      </c>
      <c r="I170" s="804">
        <v>0.68126902640865383</v>
      </c>
      <c r="J170" s="804"/>
      <c r="K170" s="805"/>
      <c r="L170" s="705">
        <v>781415.01</v>
      </c>
      <c r="M170" s="707">
        <v>839061.42999999993</v>
      </c>
      <c r="N170" s="805"/>
      <c r="O170" s="705">
        <v>674388.23</v>
      </c>
      <c r="P170" s="707">
        <v>946088.21</v>
      </c>
      <c r="R170" s="703">
        <v>202961.66</v>
      </c>
      <c r="S170" s="703">
        <v>125361.26000000001</v>
      </c>
      <c r="T170" s="686">
        <v>115010.06</v>
      </c>
      <c r="U170" s="686">
        <v>93311.900000000009</v>
      </c>
      <c r="V170" s="686">
        <v>836256.81</v>
      </c>
      <c r="W170" s="686">
        <v>813306.06</v>
      </c>
      <c r="X170" s="686">
        <v>936410.63</v>
      </c>
      <c r="Y170" s="686">
        <v>554241.61</v>
      </c>
      <c r="Z170" s="686">
        <v>781415.01</v>
      </c>
      <c r="AA170" s="686">
        <v>883331.91</v>
      </c>
      <c r="AB170" s="686">
        <v>287752.25</v>
      </c>
      <c r="AC170" s="686">
        <v>93311.900000000009</v>
      </c>
      <c r="AD170" s="686">
        <v>963841.25</v>
      </c>
      <c r="AE170" s="703">
        <v>793914.32000000007</v>
      </c>
      <c r="AF170" s="686">
        <v>508986.82</v>
      </c>
      <c r="AG170" s="686">
        <v>1215589.8500000001</v>
      </c>
      <c r="AH170" s="686">
        <v>363415.10000000003</v>
      </c>
      <c r="AI170" s="686">
        <v>1330558.97</v>
      </c>
      <c r="AJ170" s="686">
        <v>1070495.29</v>
      </c>
      <c r="AK170" s="686">
        <v>674388.23</v>
      </c>
      <c r="AL170" s="686">
        <v>1620476.44</v>
      </c>
      <c r="AM170" s="686">
        <v>579946.59</v>
      </c>
      <c r="AN170" s="686">
        <v>579946.59</v>
      </c>
      <c r="AO170" s="686">
        <v>579946.59</v>
      </c>
      <c r="AP170" s="704">
        <v>579946.59</v>
      </c>
      <c r="AQ170" s="686"/>
    </row>
    <row r="171" spans="1:43" ht="12.5" outlineLevel="3">
      <c r="A171" s="799" t="s">
        <v>2137</v>
      </c>
      <c r="B171" s="800" t="s">
        <v>2138</v>
      </c>
      <c r="C171" s="801" t="s">
        <v>2139</v>
      </c>
      <c r="D171" s="802"/>
      <c r="E171" s="803"/>
      <c r="F171" s="686">
        <v>152864.31</v>
      </c>
      <c r="G171" s="686">
        <v>165599.08000000002</v>
      </c>
      <c r="H171" s="686">
        <v>-12734.770000000019</v>
      </c>
      <c r="I171" s="804">
        <v>-7.6901212253111653E-2</v>
      </c>
      <c r="J171" s="804"/>
      <c r="K171" s="805"/>
      <c r="L171" s="705">
        <v>118652.18000000001</v>
      </c>
      <c r="M171" s="707">
        <v>34212.12999999999</v>
      </c>
      <c r="N171" s="805"/>
      <c r="O171" s="705">
        <v>123209.49</v>
      </c>
      <c r="P171" s="707">
        <v>29654.819999999992</v>
      </c>
      <c r="R171" s="703">
        <v>106740.36</v>
      </c>
      <c r="S171" s="703">
        <v>138172.9</v>
      </c>
      <c r="T171" s="686">
        <v>107568.58</v>
      </c>
      <c r="U171" s="686">
        <v>86060.59</v>
      </c>
      <c r="V171" s="686">
        <v>221107</v>
      </c>
      <c r="W171" s="686">
        <v>142423.83000000002</v>
      </c>
      <c r="X171" s="686">
        <v>82837.53</v>
      </c>
      <c r="Y171" s="686">
        <v>115648.96000000001</v>
      </c>
      <c r="Z171" s="686">
        <v>118652.18000000001</v>
      </c>
      <c r="AA171" s="686">
        <v>123914.74</v>
      </c>
      <c r="AB171" s="686">
        <v>154451.78</v>
      </c>
      <c r="AC171" s="686">
        <v>0</v>
      </c>
      <c r="AD171" s="686">
        <v>165599.08000000002</v>
      </c>
      <c r="AE171" s="703">
        <v>121669.08</v>
      </c>
      <c r="AF171" s="686">
        <v>83442.11</v>
      </c>
      <c r="AG171" s="686">
        <v>123267.29000000001</v>
      </c>
      <c r="AH171" s="686">
        <v>200142.69</v>
      </c>
      <c r="AI171" s="686">
        <v>140114.20000000001</v>
      </c>
      <c r="AJ171" s="686">
        <v>165771.04</v>
      </c>
      <c r="AK171" s="686">
        <v>123209.49</v>
      </c>
      <c r="AL171" s="686">
        <v>152864.31</v>
      </c>
      <c r="AM171" s="686">
        <v>0</v>
      </c>
      <c r="AN171" s="686">
        <v>0</v>
      </c>
      <c r="AO171" s="686">
        <v>0</v>
      </c>
      <c r="AP171" s="704">
        <v>0</v>
      </c>
      <c r="AQ171" s="686"/>
    </row>
    <row r="172" spans="1:43" ht="12.5" outlineLevel="3">
      <c r="A172" s="799" t="s">
        <v>3729</v>
      </c>
      <c r="B172" s="800" t="s">
        <v>3730</v>
      </c>
      <c r="C172" s="801" t="s">
        <v>3731</v>
      </c>
      <c r="D172" s="802"/>
      <c r="E172" s="803"/>
      <c r="F172" s="686">
        <v>14443.73</v>
      </c>
      <c r="G172" s="686">
        <v>0</v>
      </c>
      <c r="H172" s="686">
        <v>14443.73</v>
      </c>
      <c r="I172" s="804" t="s">
        <v>3376</v>
      </c>
      <c r="J172" s="804"/>
      <c r="K172" s="805"/>
      <c r="L172" s="705">
        <v>0</v>
      </c>
      <c r="M172" s="707">
        <v>14443.73</v>
      </c>
      <c r="N172" s="805"/>
      <c r="O172" s="705">
        <v>87519.13</v>
      </c>
      <c r="P172" s="707">
        <v>-73075.400000000009</v>
      </c>
      <c r="R172" s="703">
        <v>0</v>
      </c>
      <c r="S172" s="703">
        <v>0</v>
      </c>
      <c r="T172" s="686">
        <v>0</v>
      </c>
      <c r="U172" s="686">
        <v>0</v>
      </c>
      <c r="V172" s="686">
        <v>0</v>
      </c>
      <c r="W172" s="686">
        <v>0</v>
      </c>
      <c r="X172" s="686">
        <v>0</v>
      </c>
      <c r="Y172" s="686">
        <v>0</v>
      </c>
      <c r="Z172" s="686">
        <v>0</v>
      </c>
      <c r="AA172" s="686">
        <v>0</v>
      </c>
      <c r="AB172" s="686">
        <v>0</v>
      </c>
      <c r="AC172" s="686">
        <v>0</v>
      </c>
      <c r="AD172" s="686">
        <v>0</v>
      </c>
      <c r="AE172" s="703">
        <v>0</v>
      </c>
      <c r="AF172" s="686">
        <v>0</v>
      </c>
      <c r="AG172" s="686">
        <v>0</v>
      </c>
      <c r="AH172" s="686">
        <v>0</v>
      </c>
      <c r="AI172" s="686">
        <v>0</v>
      </c>
      <c r="AJ172" s="686">
        <v>14443.73</v>
      </c>
      <c r="AK172" s="686">
        <v>87519.13</v>
      </c>
      <c r="AL172" s="686">
        <v>14443.73</v>
      </c>
      <c r="AM172" s="686">
        <v>14455.84</v>
      </c>
      <c r="AN172" s="686">
        <v>14455.84</v>
      </c>
      <c r="AO172" s="686">
        <v>14455.84</v>
      </c>
      <c r="AP172" s="704">
        <v>14455.84</v>
      </c>
      <c r="AQ172" s="686"/>
    </row>
    <row r="173" spans="1:43" ht="12.5">
      <c r="A173" s="799" t="s">
        <v>2140</v>
      </c>
      <c r="B173" s="891" t="s">
        <v>1614</v>
      </c>
      <c r="C173" s="902" t="s">
        <v>2141</v>
      </c>
      <c r="D173" s="496"/>
      <c r="E173" s="893"/>
      <c r="F173" s="686">
        <v>17137378.099999998</v>
      </c>
      <c r="G173" s="686">
        <v>18072921.603999998</v>
      </c>
      <c r="H173" s="705">
        <v>-935543.50400000066</v>
      </c>
      <c r="I173" s="680">
        <v>-5.1764929019165393E-2</v>
      </c>
      <c r="J173" s="903"/>
      <c r="K173" s="904"/>
      <c r="L173" s="705">
        <v>14163996.753999999</v>
      </c>
      <c r="M173" s="707">
        <v>2973381.345999999</v>
      </c>
      <c r="N173" s="702"/>
      <c r="O173" s="705">
        <v>17808696.735999998</v>
      </c>
      <c r="P173" s="707">
        <v>-671318.63599999994</v>
      </c>
      <c r="Q173" s="893"/>
      <c r="R173" s="703">
        <v>23552170.579999998</v>
      </c>
      <c r="S173" s="703">
        <v>16033053.894000001</v>
      </c>
      <c r="T173" s="686">
        <v>13160138.204000002</v>
      </c>
      <c r="U173" s="686">
        <v>15821341.439999999</v>
      </c>
      <c r="V173" s="686">
        <v>19454025.109999999</v>
      </c>
      <c r="W173" s="686">
        <v>15801150</v>
      </c>
      <c r="X173" s="686">
        <v>16995439.434</v>
      </c>
      <c r="Y173" s="686">
        <v>20224068.029999997</v>
      </c>
      <c r="Z173" s="686">
        <v>14163996.753999999</v>
      </c>
      <c r="AA173" s="686">
        <v>14831259.504000001</v>
      </c>
      <c r="AB173" s="686">
        <v>14344131.983999999</v>
      </c>
      <c r="AC173" s="686">
        <v>14432288.08</v>
      </c>
      <c r="AD173" s="686">
        <v>18072921.603999998</v>
      </c>
      <c r="AE173" s="703">
        <v>16693832.105999999</v>
      </c>
      <c r="AF173" s="686">
        <v>14900219.276000001</v>
      </c>
      <c r="AG173" s="686">
        <v>16851346.276000001</v>
      </c>
      <c r="AH173" s="686">
        <v>17263363.076000005</v>
      </c>
      <c r="AI173" s="686">
        <v>19758045.84</v>
      </c>
      <c r="AJ173" s="686">
        <v>16469996.170000002</v>
      </c>
      <c r="AK173" s="686">
        <v>17808696.735999998</v>
      </c>
      <c r="AL173" s="686">
        <v>17137378.099999998</v>
      </c>
      <c r="AM173" s="686">
        <v>927066.85</v>
      </c>
      <c r="AN173" s="686">
        <v>927066.85</v>
      </c>
      <c r="AO173" s="686">
        <v>927066.85</v>
      </c>
      <c r="AP173" s="704">
        <v>927066.85</v>
      </c>
    </row>
    <row r="174" spans="1:43" ht="1" customHeight="1" outlineLevel="2">
      <c r="A174" s="799"/>
      <c r="B174" s="891"/>
      <c r="C174" s="902"/>
      <c r="D174" s="496"/>
      <c r="E174" s="893"/>
      <c r="F174" s="686"/>
      <c r="G174" s="686"/>
      <c r="H174" s="705">
        <v>0</v>
      </c>
      <c r="I174" s="680">
        <v>0</v>
      </c>
      <c r="J174" s="903"/>
      <c r="K174" s="904"/>
      <c r="L174" s="705"/>
      <c r="M174" s="707">
        <v>0</v>
      </c>
      <c r="N174" s="702"/>
      <c r="O174" s="705"/>
      <c r="P174" s="707">
        <v>0</v>
      </c>
      <c r="Q174" s="893"/>
      <c r="R174" s="703"/>
      <c r="S174" s="703"/>
      <c r="T174" s="686"/>
      <c r="U174" s="686"/>
      <c r="V174" s="686"/>
      <c r="W174" s="686"/>
      <c r="X174" s="686"/>
      <c r="Y174" s="686"/>
      <c r="Z174" s="686"/>
      <c r="AA174" s="686"/>
      <c r="AB174" s="686"/>
      <c r="AC174" s="686"/>
      <c r="AD174" s="686"/>
      <c r="AE174" s="703"/>
      <c r="AF174" s="686"/>
      <c r="AG174" s="686"/>
      <c r="AH174" s="686"/>
      <c r="AI174" s="686"/>
      <c r="AJ174" s="686"/>
      <c r="AK174" s="686"/>
      <c r="AL174" s="686"/>
      <c r="AM174" s="686"/>
      <c r="AN174" s="686"/>
      <c r="AO174" s="686"/>
      <c r="AP174" s="704"/>
    </row>
    <row r="175" spans="1:43" ht="12.5" outlineLevel="3">
      <c r="A175" s="799" t="s">
        <v>2142</v>
      </c>
      <c r="B175" s="800" t="s">
        <v>2143</v>
      </c>
      <c r="C175" s="801" t="s">
        <v>2144</v>
      </c>
      <c r="D175" s="802"/>
      <c r="E175" s="803"/>
      <c r="F175" s="686">
        <v>46869515.899999999</v>
      </c>
      <c r="G175" s="686">
        <v>54636825.490000002</v>
      </c>
      <c r="H175" s="686">
        <v>-7767309.5900000036</v>
      </c>
      <c r="I175" s="804">
        <v>-0.14216253452392891</v>
      </c>
      <c r="J175" s="804"/>
      <c r="K175" s="805"/>
      <c r="L175" s="705">
        <v>57144461.009999998</v>
      </c>
      <c r="M175" s="707">
        <v>-10274945.109999999</v>
      </c>
      <c r="N175" s="805"/>
      <c r="O175" s="705">
        <v>47418125.479999997</v>
      </c>
      <c r="P175" s="707">
        <v>-548609.57999999821</v>
      </c>
      <c r="R175" s="703">
        <v>73496246.069999993</v>
      </c>
      <c r="S175" s="703">
        <v>71289144.670000002</v>
      </c>
      <c r="T175" s="686">
        <v>69067029.75</v>
      </c>
      <c r="U175" s="686">
        <v>65963839.590000004</v>
      </c>
      <c r="V175" s="686">
        <v>68675415.299999997</v>
      </c>
      <c r="W175" s="686">
        <v>70207756.920000002</v>
      </c>
      <c r="X175" s="686">
        <v>64736906.859999999</v>
      </c>
      <c r="Y175" s="686">
        <v>60054919.380000003</v>
      </c>
      <c r="Z175" s="686">
        <v>57144461.009999998</v>
      </c>
      <c r="AA175" s="686">
        <v>62072814</v>
      </c>
      <c r="AB175" s="686">
        <v>62230034.259999998</v>
      </c>
      <c r="AC175" s="686">
        <v>60437507.280000001</v>
      </c>
      <c r="AD175" s="686">
        <v>54636825.490000002</v>
      </c>
      <c r="AE175" s="703">
        <v>47167473.689999998</v>
      </c>
      <c r="AF175" s="686">
        <v>48208593.009999998</v>
      </c>
      <c r="AG175" s="686">
        <v>51015489.18</v>
      </c>
      <c r="AH175" s="686">
        <v>49121029.5</v>
      </c>
      <c r="AI175" s="686">
        <v>55539789.090000004</v>
      </c>
      <c r="AJ175" s="686">
        <v>50506810.259999998</v>
      </c>
      <c r="AK175" s="686">
        <v>47418125.479999997</v>
      </c>
      <c r="AL175" s="686">
        <v>46869515.899999999</v>
      </c>
      <c r="AM175" s="686">
        <v>46869515.899999999</v>
      </c>
      <c r="AN175" s="686">
        <v>46869515.899999999</v>
      </c>
      <c r="AO175" s="686">
        <v>46869515.899999999</v>
      </c>
      <c r="AP175" s="704">
        <v>46869515.899999999</v>
      </c>
      <c r="AQ175" s="686"/>
    </row>
    <row r="176" spans="1:43" ht="12.5" outlineLevel="3">
      <c r="A176" s="799" t="s">
        <v>2145</v>
      </c>
      <c r="B176" s="800" t="s">
        <v>2146</v>
      </c>
      <c r="C176" s="801" t="s">
        <v>2147</v>
      </c>
      <c r="D176" s="802"/>
      <c r="E176" s="803"/>
      <c r="F176" s="686">
        <v>1032183.85</v>
      </c>
      <c r="G176" s="686">
        <v>898779.79</v>
      </c>
      <c r="H176" s="686">
        <v>133404.05999999994</v>
      </c>
      <c r="I176" s="804">
        <v>0.14842797032630198</v>
      </c>
      <c r="J176" s="804"/>
      <c r="K176" s="805"/>
      <c r="L176" s="705">
        <v>799157.28</v>
      </c>
      <c r="M176" s="707">
        <v>233026.56999999995</v>
      </c>
      <c r="N176" s="805"/>
      <c r="O176" s="705">
        <v>972222.11</v>
      </c>
      <c r="P176" s="707">
        <v>59961.739999999991</v>
      </c>
      <c r="R176" s="703">
        <v>811133.51</v>
      </c>
      <c r="S176" s="703">
        <v>905520.67</v>
      </c>
      <c r="T176" s="686">
        <v>813545.99</v>
      </c>
      <c r="U176" s="686">
        <v>1006756.96</v>
      </c>
      <c r="V176" s="686">
        <v>1214877.51</v>
      </c>
      <c r="W176" s="686">
        <v>978704.76</v>
      </c>
      <c r="X176" s="686">
        <v>889785.19000000006</v>
      </c>
      <c r="Y176" s="686">
        <v>818229.06</v>
      </c>
      <c r="Z176" s="686">
        <v>799157.28</v>
      </c>
      <c r="AA176" s="686">
        <v>886742.6</v>
      </c>
      <c r="AB176" s="686">
        <v>696002.83</v>
      </c>
      <c r="AC176" s="686">
        <v>886637.84</v>
      </c>
      <c r="AD176" s="686">
        <v>898779.79</v>
      </c>
      <c r="AE176" s="703">
        <v>971024.42</v>
      </c>
      <c r="AF176" s="686">
        <v>971099.83000000007</v>
      </c>
      <c r="AG176" s="686">
        <v>747381.49</v>
      </c>
      <c r="AH176" s="686">
        <v>650733.96</v>
      </c>
      <c r="AI176" s="686">
        <v>647435.38</v>
      </c>
      <c r="AJ176" s="686">
        <v>741935.04</v>
      </c>
      <c r="AK176" s="686">
        <v>972222.11</v>
      </c>
      <c r="AL176" s="686">
        <v>1032183.85</v>
      </c>
      <c r="AM176" s="686">
        <v>1032183.85</v>
      </c>
      <c r="AN176" s="686">
        <v>1032183.85</v>
      </c>
      <c r="AO176" s="686">
        <v>1032183.85</v>
      </c>
      <c r="AP176" s="704">
        <v>1032183.85</v>
      </c>
      <c r="AQ176" s="686"/>
    </row>
    <row r="177" spans="1:43" ht="12.5" outlineLevel="3">
      <c r="A177" s="799" t="s">
        <v>2148</v>
      </c>
      <c r="B177" s="800" t="s">
        <v>2149</v>
      </c>
      <c r="C177" s="801" t="s">
        <v>2150</v>
      </c>
      <c r="D177" s="802"/>
      <c r="E177" s="803"/>
      <c r="F177" s="686">
        <v>-204975.87</v>
      </c>
      <c r="G177" s="686">
        <v>372204.86</v>
      </c>
      <c r="H177" s="686">
        <v>-577180.73</v>
      </c>
      <c r="I177" s="804">
        <v>-1.5507071294018031</v>
      </c>
      <c r="J177" s="804"/>
      <c r="K177" s="805"/>
      <c r="L177" s="705">
        <v>28674.81</v>
      </c>
      <c r="M177" s="707">
        <v>-233650.68</v>
      </c>
      <c r="N177" s="805"/>
      <c r="O177" s="705">
        <v>4654.57</v>
      </c>
      <c r="P177" s="707">
        <v>-209630.44</v>
      </c>
      <c r="R177" s="703">
        <v>927846.03</v>
      </c>
      <c r="S177" s="703">
        <v>1132995.3</v>
      </c>
      <c r="T177" s="686">
        <v>192365.36000000002</v>
      </c>
      <c r="U177" s="686">
        <v>0</v>
      </c>
      <c r="V177" s="686">
        <v>-83437.900000000009</v>
      </c>
      <c r="W177" s="686">
        <v>87431.56</v>
      </c>
      <c r="X177" s="686">
        <v>46884.770000000004</v>
      </c>
      <c r="Y177" s="686">
        <v>-75737.03</v>
      </c>
      <c r="Z177" s="686">
        <v>28674.81</v>
      </c>
      <c r="AA177" s="686">
        <v>0</v>
      </c>
      <c r="AB177" s="686">
        <v>-10.040000000000001</v>
      </c>
      <c r="AC177" s="686">
        <v>0.01</v>
      </c>
      <c r="AD177" s="686">
        <v>372204.86</v>
      </c>
      <c r="AE177" s="703">
        <v>1038747.49</v>
      </c>
      <c r="AF177" s="686">
        <v>1173276.6299999999</v>
      </c>
      <c r="AG177" s="686">
        <v>253268.33000000002</v>
      </c>
      <c r="AH177" s="686">
        <v>2185.91</v>
      </c>
      <c r="AI177" s="686">
        <v>150844.63</v>
      </c>
      <c r="AJ177" s="686">
        <v>0</v>
      </c>
      <c r="AK177" s="686">
        <v>4654.57</v>
      </c>
      <c r="AL177" s="686">
        <v>-204975.87</v>
      </c>
      <c r="AM177" s="686">
        <v>4654.57</v>
      </c>
      <c r="AN177" s="686">
        <v>4654.57</v>
      </c>
      <c r="AO177" s="686">
        <v>4654.57</v>
      </c>
      <c r="AP177" s="704">
        <v>4654.57</v>
      </c>
      <c r="AQ177" s="686"/>
    </row>
    <row r="178" spans="1:43" ht="12.5" outlineLevel="3">
      <c r="A178" s="799" t="s">
        <v>2151</v>
      </c>
      <c r="B178" s="800" t="s">
        <v>2152</v>
      </c>
      <c r="C178" s="801" t="s">
        <v>2153</v>
      </c>
      <c r="D178" s="802"/>
      <c r="E178" s="803"/>
      <c r="F178" s="686">
        <v>9541644.5399999991</v>
      </c>
      <c r="G178" s="686">
        <v>1160671.08</v>
      </c>
      <c r="H178" s="686">
        <v>8380973.459999999</v>
      </c>
      <c r="I178" s="804">
        <v>7.2207997635299046</v>
      </c>
      <c r="J178" s="804"/>
      <c r="K178" s="805"/>
      <c r="L178" s="705">
        <v>715236.58</v>
      </c>
      <c r="M178" s="707">
        <v>8826407.959999999</v>
      </c>
      <c r="N178" s="805"/>
      <c r="O178" s="705">
        <v>735198.51</v>
      </c>
      <c r="P178" s="707">
        <v>8806446.0299999993</v>
      </c>
      <c r="R178" s="703">
        <v>3126965.68</v>
      </c>
      <c r="S178" s="703">
        <v>1594875.24</v>
      </c>
      <c r="T178" s="686">
        <v>237319.19</v>
      </c>
      <c r="U178" s="686">
        <v>1643523.1099999999</v>
      </c>
      <c r="V178" s="686">
        <v>636369.07000000007</v>
      </c>
      <c r="W178" s="686">
        <v>0.02</v>
      </c>
      <c r="X178" s="686">
        <v>1272937.8500000001</v>
      </c>
      <c r="Y178" s="686">
        <v>1479902.9100000001</v>
      </c>
      <c r="Z178" s="686">
        <v>715236.58</v>
      </c>
      <c r="AA178" s="686">
        <v>1813494.23</v>
      </c>
      <c r="AB178" s="686">
        <v>1542163.27</v>
      </c>
      <c r="AC178" s="686">
        <v>727730.78</v>
      </c>
      <c r="AD178" s="686">
        <v>1160671.08</v>
      </c>
      <c r="AE178" s="703">
        <v>2146157.4300000002</v>
      </c>
      <c r="AF178" s="686">
        <v>1569428.57</v>
      </c>
      <c r="AG178" s="686">
        <v>381565.96</v>
      </c>
      <c r="AH178" s="686">
        <v>282218.38</v>
      </c>
      <c r="AI178" s="686">
        <v>482245.12</v>
      </c>
      <c r="AJ178" s="686">
        <v>482245.12</v>
      </c>
      <c r="AK178" s="686">
        <v>735198.51</v>
      </c>
      <c r="AL178" s="686">
        <v>9541644.5399999991</v>
      </c>
      <c r="AM178" s="686">
        <v>0.02</v>
      </c>
      <c r="AN178" s="686">
        <v>0.02</v>
      </c>
      <c r="AO178" s="686">
        <v>0.02</v>
      </c>
      <c r="AP178" s="704">
        <v>0.02</v>
      </c>
      <c r="AQ178" s="686"/>
    </row>
    <row r="179" spans="1:43" ht="12.5">
      <c r="A179" s="799" t="s">
        <v>2154</v>
      </c>
      <c r="B179" s="891" t="s">
        <v>1620</v>
      </c>
      <c r="C179" s="902" t="s">
        <v>2155</v>
      </c>
      <c r="D179" s="496"/>
      <c r="E179" s="893"/>
      <c r="F179" s="686">
        <v>57238368.420000002</v>
      </c>
      <c r="G179" s="686">
        <v>57068481.219999999</v>
      </c>
      <c r="H179" s="705">
        <v>169887.20000000298</v>
      </c>
      <c r="I179" s="680">
        <v>2.9769006703557581E-3</v>
      </c>
      <c r="J179" s="903"/>
      <c r="K179" s="904"/>
      <c r="L179" s="705">
        <v>58687529.68</v>
      </c>
      <c r="M179" s="707">
        <v>-1449161.2599999979</v>
      </c>
      <c r="N179" s="702"/>
      <c r="O179" s="705">
        <v>49130200.669999994</v>
      </c>
      <c r="P179" s="707">
        <v>8108167.7500000075</v>
      </c>
      <c r="Q179" s="893"/>
      <c r="R179" s="703">
        <v>78362191.290000007</v>
      </c>
      <c r="S179" s="703">
        <v>74922535.879999995</v>
      </c>
      <c r="T179" s="686">
        <v>70310260.289999992</v>
      </c>
      <c r="U179" s="686">
        <v>68614119.660000011</v>
      </c>
      <c r="V179" s="686">
        <v>70443223.979999989</v>
      </c>
      <c r="W179" s="686">
        <v>71273893.260000005</v>
      </c>
      <c r="X179" s="686">
        <v>66946514.670000002</v>
      </c>
      <c r="Y179" s="686">
        <v>62277314.320000008</v>
      </c>
      <c r="Z179" s="686">
        <v>58687529.68</v>
      </c>
      <c r="AA179" s="686">
        <v>64773050.829999998</v>
      </c>
      <c r="AB179" s="686">
        <v>64468190.32</v>
      </c>
      <c r="AC179" s="686">
        <v>62051875.910000004</v>
      </c>
      <c r="AD179" s="686">
        <v>57068481.219999999</v>
      </c>
      <c r="AE179" s="703">
        <v>51323403.030000001</v>
      </c>
      <c r="AF179" s="686">
        <v>51922398.039999999</v>
      </c>
      <c r="AG179" s="686">
        <v>52397704.960000001</v>
      </c>
      <c r="AH179" s="686">
        <v>50056167.75</v>
      </c>
      <c r="AI179" s="686">
        <v>56820314.220000006</v>
      </c>
      <c r="AJ179" s="686">
        <v>51730990.419999994</v>
      </c>
      <c r="AK179" s="686">
        <v>49130200.669999994</v>
      </c>
      <c r="AL179" s="686">
        <v>57238368.420000002</v>
      </c>
      <c r="AM179" s="686">
        <v>47906354.340000004</v>
      </c>
      <c r="AN179" s="686">
        <v>47906354.340000004</v>
      </c>
      <c r="AO179" s="686">
        <v>47906354.340000004</v>
      </c>
      <c r="AP179" s="704">
        <v>47906354.340000004</v>
      </c>
    </row>
    <row r="180" spans="1:43" ht="1" customHeight="1" outlineLevel="2">
      <c r="A180" s="799"/>
      <c r="B180" s="891"/>
      <c r="C180" s="902"/>
      <c r="D180" s="496"/>
      <c r="E180" s="893"/>
      <c r="F180" s="686"/>
      <c r="G180" s="686"/>
      <c r="H180" s="705">
        <v>0</v>
      </c>
      <c r="I180" s="680">
        <v>0</v>
      </c>
      <c r="J180" s="903"/>
      <c r="K180" s="904"/>
      <c r="L180" s="705"/>
      <c r="M180" s="707">
        <v>0</v>
      </c>
      <c r="N180" s="702"/>
      <c r="O180" s="705"/>
      <c r="P180" s="707">
        <v>0</v>
      </c>
      <c r="Q180" s="893"/>
      <c r="R180" s="703"/>
      <c r="S180" s="703"/>
      <c r="T180" s="686"/>
      <c r="U180" s="686"/>
      <c r="V180" s="686"/>
      <c r="W180" s="686"/>
      <c r="X180" s="686"/>
      <c r="Y180" s="686"/>
      <c r="Z180" s="686"/>
      <c r="AA180" s="686"/>
      <c r="AB180" s="686"/>
      <c r="AC180" s="686"/>
      <c r="AD180" s="686"/>
      <c r="AE180" s="703"/>
      <c r="AF180" s="686"/>
      <c r="AG180" s="686"/>
      <c r="AH180" s="686"/>
      <c r="AI180" s="686"/>
      <c r="AJ180" s="686"/>
      <c r="AK180" s="686"/>
      <c r="AL180" s="686"/>
      <c r="AM180" s="686"/>
      <c r="AN180" s="686"/>
      <c r="AO180" s="686"/>
      <c r="AP180" s="704"/>
    </row>
    <row r="181" spans="1:43" ht="12.5" outlineLevel="3">
      <c r="A181" s="799" t="s">
        <v>2156</v>
      </c>
      <c r="B181" s="800" t="s">
        <v>2157</v>
      </c>
      <c r="C181" s="801" t="s">
        <v>2158</v>
      </c>
      <c r="D181" s="802"/>
      <c r="E181" s="803"/>
      <c r="F181" s="686">
        <v>2336141.7239999999</v>
      </c>
      <c r="G181" s="686">
        <v>2421988.3640000001</v>
      </c>
      <c r="H181" s="686">
        <v>-85846.64000000013</v>
      </c>
      <c r="I181" s="804">
        <v>-3.5444695472533712E-2</v>
      </c>
      <c r="J181" s="804"/>
      <c r="K181" s="805"/>
      <c r="L181" s="705">
        <v>2320989.4240000001</v>
      </c>
      <c r="M181" s="707">
        <v>15152.299999999814</v>
      </c>
      <c r="N181" s="805"/>
      <c r="O181" s="705">
        <v>2429397.594</v>
      </c>
      <c r="P181" s="707">
        <v>-93255.870000000112</v>
      </c>
      <c r="R181" s="703">
        <v>2275501.5639999998</v>
      </c>
      <c r="S181" s="703">
        <v>2345878.9539999999</v>
      </c>
      <c r="T181" s="686">
        <v>2392725.4339999999</v>
      </c>
      <c r="U181" s="686">
        <v>2356772.4240000001</v>
      </c>
      <c r="V181" s="686">
        <v>2575370.824</v>
      </c>
      <c r="W181" s="686">
        <v>2765340.3139999998</v>
      </c>
      <c r="X181" s="686">
        <v>2528368.9339999999</v>
      </c>
      <c r="Y181" s="686">
        <v>2400374.6439999999</v>
      </c>
      <c r="Z181" s="686">
        <v>2320989.4240000001</v>
      </c>
      <c r="AA181" s="686">
        <v>2566841.6940000001</v>
      </c>
      <c r="AB181" s="686">
        <v>2625889.0839999998</v>
      </c>
      <c r="AC181" s="686">
        <v>2575875.094</v>
      </c>
      <c r="AD181" s="686">
        <v>2421988.3640000001</v>
      </c>
      <c r="AE181" s="703">
        <v>2284151.4440000001</v>
      </c>
      <c r="AF181" s="686">
        <v>2386969.8139999998</v>
      </c>
      <c r="AG181" s="686">
        <v>2606647.3640000001</v>
      </c>
      <c r="AH181" s="686">
        <v>2593473.3139999998</v>
      </c>
      <c r="AI181" s="686">
        <v>2810210.0440000002</v>
      </c>
      <c r="AJ181" s="686">
        <v>2581126.1140000001</v>
      </c>
      <c r="AK181" s="686">
        <v>2429397.594</v>
      </c>
      <c r="AL181" s="686">
        <v>2336141.7239999999</v>
      </c>
      <c r="AM181" s="686">
        <v>2336141.7239999999</v>
      </c>
      <c r="AN181" s="686">
        <v>2336141.7239999999</v>
      </c>
      <c r="AO181" s="686">
        <v>2336141.7239999999</v>
      </c>
      <c r="AP181" s="704">
        <v>2336141.7239999999</v>
      </c>
      <c r="AQ181" s="686"/>
    </row>
    <row r="182" spans="1:43" ht="12.5">
      <c r="A182" s="799" t="s">
        <v>2159</v>
      </c>
      <c r="B182" s="891" t="s">
        <v>1623</v>
      </c>
      <c r="C182" s="902" t="s">
        <v>2160</v>
      </c>
      <c r="D182" s="496"/>
      <c r="E182" s="893"/>
      <c r="F182" s="686">
        <v>2336141.7239999999</v>
      </c>
      <c r="G182" s="686">
        <v>2421988.3640000001</v>
      </c>
      <c r="H182" s="705">
        <v>-85846.64000000013</v>
      </c>
      <c r="I182" s="680">
        <v>-3.5444695472533712E-2</v>
      </c>
      <c r="J182" s="903"/>
      <c r="K182" s="904"/>
      <c r="L182" s="705">
        <v>2320989.4240000001</v>
      </c>
      <c r="M182" s="707">
        <v>15152.299999999814</v>
      </c>
      <c r="N182" s="702"/>
      <c r="O182" s="705">
        <v>2429397.594</v>
      </c>
      <c r="P182" s="707">
        <v>-93255.870000000112</v>
      </c>
      <c r="Q182" s="893"/>
      <c r="R182" s="703">
        <v>2275501.5639999998</v>
      </c>
      <c r="S182" s="703">
        <v>2345878.9539999999</v>
      </c>
      <c r="T182" s="686">
        <v>2392725.4339999999</v>
      </c>
      <c r="U182" s="686">
        <v>2356772.4240000001</v>
      </c>
      <c r="V182" s="686">
        <v>2575370.824</v>
      </c>
      <c r="W182" s="686">
        <v>2765340.3139999998</v>
      </c>
      <c r="X182" s="686">
        <v>2528368.9339999999</v>
      </c>
      <c r="Y182" s="686">
        <v>2400374.6439999999</v>
      </c>
      <c r="Z182" s="686">
        <v>2320989.4240000001</v>
      </c>
      <c r="AA182" s="686">
        <v>2566841.6940000001</v>
      </c>
      <c r="AB182" s="686">
        <v>2625889.0839999998</v>
      </c>
      <c r="AC182" s="686">
        <v>2575875.094</v>
      </c>
      <c r="AD182" s="686">
        <v>2421988.3640000001</v>
      </c>
      <c r="AE182" s="703">
        <v>2284151.4440000001</v>
      </c>
      <c r="AF182" s="686">
        <v>2386969.8139999998</v>
      </c>
      <c r="AG182" s="686">
        <v>2606647.3640000001</v>
      </c>
      <c r="AH182" s="686">
        <v>2593473.3139999998</v>
      </c>
      <c r="AI182" s="686">
        <v>2810210.0440000002</v>
      </c>
      <c r="AJ182" s="686">
        <v>2581126.1140000001</v>
      </c>
      <c r="AK182" s="686">
        <v>2429397.594</v>
      </c>
      <c r="AL182" s="686">
        <v>2336141.7239999999</v>
      </c>
      <c r="AM182" s="686">
        <v>2336141.7239999999</v>
      </c>
      <c r="AN182" s="686">
        <v>2336141.7239999999</v>
      </c>
      <c r="AO182" s="686">
        <v>2336141.7239999999</v>
      </c>
      <c r="AP182" s="704">
        <v>2336141.7239999999</v>
      </c>
    </row>
    <row r="183" spans="1:43" ht="1" customHeight="1" outlineLevel="2">
      <c r="A183" s="799"/>
      <c r="B183" s="891"/>
      <c r="C183" s="902"/>
      <c r="D183" s="496"/>
      <c r="E183" s="893"/>
      <c r="F183" s="686"/>
      <c r="G183" s="686"/>
      <c r="H183" s="705">
        <v>0</v>
      </c>
      <c r="I183" s="680">
        <v>0</v>
      </c>
      <c r="J183" s="903"/>
      <c r="K183" s="904"/>
      <c r="L183" s="705"/>
      <c r="M183" s="707">
        <v>0</v>
      </c>
      <c r="N183" s="702"/>
      <c r="O183" s="705"/>
      <c r="P183" s="707">
        <v>0</v>
      </c>
      <c r="Q183" s="893"/>
      <c r="R183" s="703"/>
      <c r="S183" s="703"/>
      <c r="T183" s="686"/>
      <c r="U183" s="686"/>
      <c r="V183" s="686"/>
      <c r="W183" s="686"/>
      <c r="X183" s="686"/>
      <c r="Y183" s="686"/>
      <c r="Z183" s="686"/>
      <c r="AA183" s="686"/>
      <c r="AB183" s="686"/>
      <c r="AC183" s="686"/>
      <c r="AD183" s="686"/>
      <c r="AE183" s="703"/>
      <c r="AF183" s="686"/>
      <c r="AG183" s="686"/>
      <c r="AH183" s="686"/>
      <c r="AI183" s="686"/>
      <c r="AJ183" s="686"/>
      <c r="AK183" s="686"/>
      <c r="AL183" s="686"/>
      <c r="AM183" s="686"/>
      <c r="AN183" s="686"/>
      <c r="AO183" s="686"/>
      <c r="AP183" s="704"/>
    </row>
    <row r="184" spans="1:43" ht="12.5">
      <c r="A184" s="799" t="s">
        <v>2161</v>
      </c>
      <c r="B184" s="891" t="s">
        <v>1629</v>
      </c>
      <c r="C184" s="924" t="s">
        <v>2162</v>
      </c>
      <c r="D184" s="496"/>
      <c r="E184" s="893"/>
      <c r="F184" s="686">
        <v>0</v>
      </c>
      <c r="G184" s="686">
        <v>0</v>
      </c>
      <c r="H184" s="705">
        <v>0</v>
      </c>
      <c r="I184" s="680">
        <v>0</v>
      </c>
      <c r="J184" s="903"/>
      <c r="K184" s="904"/>
      <c r="L184" s="705">
        <v>0</v>
      </c>
      <c r="M184" s="707">
        <v>0</v>
      </c>
      <c r="N184" s="702"/>
      <c r="O184" s="705">
        <v>0</v>
      </c>
      <c r="P184" s="707">
        <v>0</v>
      </c>
      <c r="Q184" s="893"/>
      <c r="R184" s="703">
        <v>0</v>
      </c>
      <c r="S184" s="703">
        <v>0</v>
      </c>
      <c r="T184" s="686">
        <v>0</v>
      </c>
      <c r="U184" s="686">
        <v>0</v>
      </c>
      <c r="V184" s="686">
        <v>0</v>
      </c>
      <c r="W184" s="686">
        <v>0</v>
      </c>
      <c r="X184" s="686">
        <v>0</v>
      </c>
      <c r="Y184" s="686">
        <v>0</v>
      </c>
      <c r="Z184" s="686">
        <v>0</v>
      </c>
      <c r="AA184" s="686">
        <v>0</v>
      </c>
      <c r="AB184" s="686">
        <v>0</v>
      </c>
      <c r="AC184" s="686">
        <v>0</v>
      </c>
      <c r="AD184" s="686">
        <v>0</v>
      </c>
      <c r="AE184" s="703">
        <v>0</v>
      </c>
      <c r="AF184" s="686">
        <v>0</v>
      </c>
      <c r="AG184" s="686">
        <v>0</v>
      </c>
      <c r="AH184" s="686">
        <v>0</v>
      </c>
      <c r="AI184" s="686">
        <v>0</v>
      </c>
      <c r="AJ184" s="686">
        <v>0</v>
      </c>
      <c r="AK184" s="686">
        <v>0</v>
      </c>
      <c r="AL184" s="686">
        <v>0</v>
      </c>
      <c r="AM184" s="686">
        <v>0</v>
      </c>
      <c r="AN184" s="686">
        <v>0</v>
      </c>
      <c r="AO184" s="686">
        <v>0</v>
      </c>
      <c r="AP184" s="704">
        <v>0</v>
      </c>
    </row>
    <row r="185" spans="1:43" ht="1" customHeight="1" outlineLevel="2">
      <c r="A185" s="799"/>
      <c r="B185" s="891"/>
      <c r="C185" s="924"/>
      <c r="D185" s="496"/>
      <c r="E185" s="893"/>
      <c r="F185" s="686"/>
      <c r="G185" s="686"/>
      <c r="H185" s="705">
        <v>0</v>
      </c>
      <c r="I185" s="680">
        <v>0</v>
      </c>
      <c r="J185" s="903"/>
      <c r="K185" s="904"/>
      <c r="L185" s="705"/>
      <c r="M185" s="707">
        <v>0</v>
      </c>
      <c r="N185" s="702"/>
      <c r="O185" s="705"/>
      <c r="P185" s="707">
        <v>0</v>
      </c>
      <c r="Q185" s="893"/>
      <c r="R185" s="703"/>
      <c r="S185" s="703"/>
      <c r="T185" s="686"/>
      <c r="U185" s="686"/>
      <c r="V185" s="686"/>
      <c r="W185" s="686"/>
      <c r="X185" s="686"/>
      <c r="Y185" s="686"/>
      <c r="Z185" s="686"/>
      <c r="AA185" s="686"/>
      <c r="AB185" s="686"/>
      <c r="AC185" s="686"/>
      <c r="AD185" s="686"/>
      <c r="AE185" s="703"/>
      <c r="AF185" s="686"/>
      <c r="AG185" s="686"/>
      <c r="AH185" s="686"/>
      <c r="AI185" s="686"/>
      <c r="AJ185" s="686"/>
      <c r="AK185" s="686"/>
      <c r="AL185" s="686"/>
      <c r="AM185" s="686"/>
      <c r="AN185" s="686"/>
      <c r="AO185" s="686"/>
      <c r="AP185" s="704"/>
    </row>
    <row r="186" spans="1:43" ht="12.5" outlineLevel="3">
      <c r="A186" s="799" t="s">
        <v>2163</v>
      </c>
      <c r="B186" s="800" t="s">
        <v>2164</v>
      </c>
      <c r="C186" s="801" t="s">
        <v>2165</v>
      </c>
      <c r="D186" s="802"/>
      <c r="E186" s="803"/>
      <c r="F186" s="686">
        <v>20480432.934999999</v>
      </c>
      <c r="G186" s="686">
        <v>20757342.151999999</v>
      </c>
      <c r="H186" s="686">
        <v>-276909.21700000018</v>
      </c>
      <c r="I186" s="804">
        <v>-1.3340302191498038E-2</v>
      </c>
      <c r="J186" s="804"/>
      <c r="K186" s="805"/>
      <c r="L186" s="705">
        <v>21101340.331999999</v>
      </c>
      <c r="M186" s="707">
        <v>-620907.39699999988</v>
      </c>
      <c r="N186" s="805"/>
      <c r="O186" s="705">
        <v>20899763.635000002</v>
      </c>
      <c r="P186" s="707">
        <v>-419330.70000000298</v>
      </c>
      <c r="R186" s="703">
        <v>21829924.061999999</v>
      </c>
      <c r="S186" s="703">
        <v>22001018.331999999</v>
      </c>
      <c r="T186" s="686">
        <v>22084232.272</v>
      </c>
      <c r="U186" s="686">
        <v>22039845.272</v>
      </c>
      <c r="V186" s="686">
        <v>21616680.322000001</v>
      </c>
      <c r="W186" s="686">
        <v>21411438.291999999</v>
      </c>
      <c r="X186" s="686">
        <v>21441810.662</v>
      </c>
      <c r="Y186" s="686">
        <v>21278003.142000001</v>
      </c>
      <c r="Z186" s="686">
        <v>21101340.331999999</v>
      </c>
      <c r="AA186" s="686">
        <v>21513326.912</v>
      </c>
      <c r="AB186" s="686">
        <v>21237962.162</v>
      </c>
      <c r="AC186" s="686">
        <v>21317433.421999998</v>
      </c>
      <c r="AD186" s="686">
        <v>20757342.151999999</v>
      </c>
      <c r="AE186" s="703">
        <v>21053536.862</v>
      </c>
      <c r="AF186" s="686">
        <v>20131484.094999999</v>
      </c>
      <c r="AG186" s="686">
        <v>19929216.704999998</v>
      </c>
      <c r="AH186" s="686">
        <v>20236626.675000001</v>
      </c>
      <c r="AI186" s="686">
        <v>20144386.305</v>
      </c>
      <c r="AJ186" s="686">
        <v>20385713.695</v>
      </c>
      <c r="AK186" s="686">
        <v>20899763.635000002</v>
      </c>
      <c r="AL186" s="686">
        <v>20480432.934999999</v>
      </c>
      <c r="AM186" s="686">
        <v>20548867.725000001</v>
      </c>
      <c r="AN186" s="686">
        <v>20548867.725000001</v>
      </c>
      <c r="AO186" s="686">
        <v>20548867.725000001</v>
      </c>
      <c r="AP186" s="704">
        <v>20548867.725000001</v>
      </c>
      <c r="AQ186" s="686"/>
    </row>
    <row r="187" spans="1:43" ht="12.5" outlineLevel="3">
      <c r="A187" s="799" t="s">
        <v>2166</v>
      </c>
      <c r="B187" s="800" t="s">
        <v>2167</v>
      </c>
      <c r="C187" s="801" t="s">
        <v>2168</v>
      </c>
      <c r="D187" s="802"/>
      <c r="E187" s="803"/>
      <c r="F187" s="686">
        <v>1586.68</v>
      </c>
      <c r="G187" s="686">
        <v>169403.93</v>
      </c>
      <c r="H187" s="686">
        <v>-167817.25</v>
      </c>
      <c r="I187" s="804">
        <v>-0.99063374739889454</v>
      </c>
      <c r="J187" s="804"/>
      <c r="K187" s="805"/>
      <c r="L187" s="705">
        <v>119661.94</v>
      </c>
      <c r="M187" s="707">
        <v>-118075.26000000001</v>
      </c>
      <c r="N187" s="805"/>
      <c r="O187" s="705">
        <v>594.52</v>
      </c>
      <c r="P187" s="707">
        <v>992.16000000000008</v>
      </c>
      <c r="R187" s="703">
        <v>44970.700000000004</v>
      </c>
      <c r="S187" s="703">
        <v>50327.06</v>
      </c>
      <c r="T187" s="686">
        <v>27839.97</v>
      </c>
      <c r="U187" s="686">
        <v>36689.46</v>
      </c>
      <c r="V187" s="686">
        <v>107037.18000000001</v>
      </c>
      <c r="W187" s="686">
        <v>21253.31</v>
      </c>
      <c r="X187" s="686">
        <v>0</v>
      </c>
      <c r="Y187" s="686">
        <v>217472.4</v>
      </c>
      <c r="Z187" s="686">
        <v>119661.94</v>
      </c>
      <c r="AA187" s="686">
        <v>81791.56</v>
      </c>
      <c r="AB187" s="686">
        <v>58644.450000000004</v>
      </c>
      <c r="AC187" s="686">
        <v>59895.01</v>
      </c>
      <c r="AD187" s="686">
        <v>169403.93</v>
      </c>
      <c r="AE187" s="703">
        <v>360.31</v>
      </c>
      <c r="AF187" s="686">
        <v>85536.320000000007</v>
      </c>
      <c r="AG187" s="686">
        <v>59165.32</v>
      </c>
      <c r="AH187" s="686">
        <v>22191.88</v>
      </c>
      <c r="AI187" s="686">
        <v>1551.21</v>
      </c>
      <c r="AJ187" s="686">
        <v>9865.31</v>
      </c>
      <c r="AK187" s="686">
        <v>594.52</v>
      </c>
      <c r="AL187" s="686">
        <v>1586.68</v>
      </c>
      <c r="AM187" s="686">
        <v>-36098.020000000004</v>
      </c>
      <c r="AN187" s="686">
        <v>-36098.020000000004</v>
      </c>
      <c r="AO187" s="686">
        <v>-36098.020000000004</v>
      </c>
      <c r="AP187" s="704">
        <v>-36098.020000000004</v>
      </c>
      <c r="AQ187" s="686"/>
    </row>
    <row r="188" spans="1:43" ht="12.5" outlineLevel="3">
      <c r="A188" s="799" t="s">
        <v>2169</v>
      </c>
      <c r="B188" s="800" t="s">
        <v>2170</v>
      </c>
      <c r="C188" s="801" t="s">
        <v>2171</v>
      </c>
      <c r="D188" s="802"/>
      <c r="E188" s="803"/>
      <c r="F188" s="686">
        <v>85726.516999999993</v>
      </c>
      <c r="G188" s="686">
        <v>85726.516999999993</v>
      </c>
      <c r="H188" s="686">
        <v>0</v>
      </c>
      <c r="I188" s="804">
        <v>0</v>
      </c>
      <c r="J188" s="804"/>
      <c r="K188" s="805"/>
      <c r="L188" s="705">
        <v>85726.516999999993</v>
      </c>
      <c r="M188" s="707">
        <v>0</v>
      </c>
      <c r="N188" s="805"/>
      <c r="O188" s="705">
        <v>85726.516999999993</v>
      </c>
      <c r="P188" s="707">
        <v>0</v>
      </c>
      <c r="R188" s="703">
        <v>85726.516999999993</v>
      </c>
      <c r="S188" s="703">
        <v>85726.516999999993</v>
      </c>
      <c r="T188" s="686">
        <v>85726.516999999993</v>
      </c>
      <c r="U188" s="686">
        <v>85726.516999999993</v>
      </c>
      <c r="V188" s="686">
        <v>85726.516999999993</v>
      </c>
      <c r="W188" s="686">
        <v>85726.516999999993</v>
      </c>
      <c r="X188" s="686">
        <v>85726.516999999993</v>
      </c>
      <c r="Y188" s="686">
        <v>85726.516999999993</v>
      </c>
      <c r="Z188" s="686">
        <v>85726.516999999993</v>
      </c>
      <c r="AA188" s="686">
        <v>85726.516999999993</v>
      </c>
      <c r="AB188" s="686">
        <v>85726.516999999993</v>
      </c>
      <c r="AC188" s="686">
        <v>85726.516999999993</v>
      </c>
      <c r="AD188" s="686">
        <v>85726.516999999993</v>
      </c>
      <c r="AE188" s="703">
        <v>85726.516999999993</v>
      </c>
      <c r="AF188" s="686">
        <v>85726.516999999993</v>
      </c>
      <c r="AG188" s="686">
        <v>85726.516999999993</v>
      </c>
      <c r="AH188" s="686">
        <v>85726.516999999993</v>
      </c>
      <c r="AI188" s="686">
        <v>85726.516999999993</v>
      </c>
      <c r="AJ188" s="686">
        <v>85726.516999999993</v>
      </c>
      <c r="AK188" s="686">
        <v>85726.516999999993</v>
      </c>
      <c r="AL188" s="686">
        <v>85726.516999999993</v>
      </c>
      <c r="AM188" s="686">
        <v>85726.516999999993</v>
      </c>
      <c r="AN188" s="686">
        <v>85726.516999999993</v>
      </c>
      <c r="AO188" s="686">
        <v>85726.516999999993</v>
      </c>
      <c r="AP188" s="704">
        <v>85726.516999999993</v>
      </c>
      <c r="AQ188" s="686"/>
    </row>
    <row r="189" spans="1:43" ht="12.5" outlineLevel="3">
      <c r="A189" s="799" t="s">
        <v>2172</v>
      </c>
      <c r="B189" s="800" t="s">
        <v>339</v>
      </c>
      <c r="C189" s="801" t="s">
        <v>2173</v>
      </c>
      <c r="D189" s="802"/>
      <c r="E189" s="803"/>
      <c r="F189" s="686">
        <v>963878.70000000007</v>
      </c>
      <c r="G189" s="686">
        <v>1358741.3</v>
      </c>
      <c r="H189" s="686">
        <v>-394862.6</v>
      </c>
      <c r="I189" s="804">
        <v>-0.29060911006385098</v>
      </c>
      <c r="J189" s="804"/>
      <c r="K189" s="805"/>
      <c r="L189" s="705">
        <v>897907.98</v>
      </c>
      <c r="M189" s="707">
        <v>65970.720000000088</v>
      </c>
      <c r="N189" s="805"/>
      <c r="O189" s="705">
        <v>1025383.5</v>
      </c>
      <c r="P189" s="707">
        <v>-61504.79999999993</v>
      </c>
      <c r="R189" s="703">
        <v>1621438.0899999999</v>
      </c>
      <c r="S189" s="703">
        <v>1490175.03</v>
      </c>
      <c r="T189" s="686">
        <v>1420612.33</v>
      </c>
      <c r="U189" s="686">
        <v>1295968.1299999999</v>
      </c>
      <c r="V189" s="686">
        <v>1243721.68</v>
      </c>
      <c r="W189" s="686">
        <v>1243491.17</v>
      </c>
      <c r="X189" s="686">
        <v>1113972.24</v>
      </c>
      <c r="Y189" s="686">
        <v>1026827.9</v>
      </c>
      <c r="Z189" s="686">
        <v>897907.98</v>
      </c>
      <c r="AA189" s="686">
        <v>1078360.8799999999</v>
      </c>
      <c r="AB189" s="686">
        <v>1089348.17</v>
      </c>
      <c r="AC189" s="686">
        <v>1222032.02</v>
      </c>
      <c r="AD189" s="686">
        <v>1358741.3</v>
      </c>
      <c r="AE189" s="703">
        <v>1185594.6400000001</v>
      </c>
      <c r="AF189" s="686">
        <v>1126211.46</v>
      </c>
      <c r="AG189" s="686">
        <v>1208024.9099999999</v>
      </c>
      <c r="AH189" s="686">
        <v>1080152.6599999999</v>
      </c>
      <c r="AI189" s="686">
        <v>1039614.73</v>
      </c>
      <c r="AJ189" s="686">
        <v>1029336.58</v>
      </c>
      <c r="AK189" s="686">
        <v>1025383.5</v>
      </c>
      <c r="AL189" s="686">
        <v>963878.70000000007</v>
      </c>
      <c r="AM189" s="686">
        <v>963878.70000000007</v>
      </c>
      <c r="AN189" s="686">
        <v>963878.70000000007</v>
      </c>
      <c r="AO189" s="686">
        <v>963878.70000000007</v>
      </c>
      <c r="AP189" s="704">
        <v>963878.70000000007</v>
      </c>
      <c r="AQ189" s="686"/>
    </row>
    <row r="190" spans="1:43" ht="12.5" outlineLevel="3">
      <c r="A190" s="799" t="s">
        <v>2174</v>
      </c>
      <c r="B190" s="800" t="s">
        <v>341</v>
      </c>
      <c r="C190" s="801" t="s">
        <v>2175</v>
      </c>
      <c r="D190" s="802"/>
      <c r="E190" s="803"/>
      <c r="F190" s="686">
        <v>254286</v>
      </c>
      <c r="G190" s="686">
        <v>233885.95</v>
      </c>
      <c r="H190" s="686">
        <v>20400.049999999988</v>
      </c>
      <c r="I190" s="804">
        <v>8.7222212364616122E-2</v>
      </c>
      <c r="J190" s="804"/>
      <c r="K190" s="805"/>
      <c r="L190" s="705">
        <v>181468.54</v>
      </c>
      <c r="M190" s="707">
        <v>72817.459999999992</v>
      </c>
      <c r="N190" s="805"/>
      <c r="O190" s="705">
        <v>342165.96</v>
      </c>
      <c r="P190" s="707">
        <v>-87879.960000000021</v>
      </c>
      <c r="R190" s="703">
        <v>444136.7</v>
      </c>
      <c r="S190" s="703">
        <v>290475.07</v>
      </c>
      <c r="T190" s="686">
        <v>174996.31</v>
      </c>
      <c r="U190" s="686">
        <v>363677.39</v>
      </c>
      <c r="V190" s="686">
        <v>321591.67999999999</v>
      </c>
      <c r="W190" s="686">
        <v>316425.73</v>
      </c>
      <c r="X190" s="686">
        <v>162548.33000000002</v>
      </c>
      <c r="Y190" s="686">
        <v>297695.56</v>
      </c>
      <c r="Z190" s="686">
        <v>181468.54</v>
      </c>
      <c r="AA190" s="686">
        <v>171758.11000000002</v>
      </c>
      <c r="AB190" s="686">
        <v>410860.11</v>
      </c>
      <c r="AC190" s="686">
        <v>383941.85000000003</v>
      </c>
      <c r="AD190" s="686">
        <v>233885.95</v>
      </c>
      <c r="AE190" s="703">
        <v>65328.87</v>
      </c>
      <c r="AF190" s="686">
        <v>72322.990000000005</v>
      </c>
      <c r="AG190" s="686">
        <v>316046.93</v>
      </c>
      <c r="AH190" s="686">
        <v>249304.87</v>
      </c>
      <c r="AI190" s="686">
        <v>267326.34000000003</v>
      </c>
      <c r="AJ190" s="686">
        <v>185996.09</v>
      </c>
      <c r="AK190" s="686">
        <v>342165.96</v>
      </c>
      <c r="AL190" s="686">
        <v>254286</v>
      </c>
      <c r="AM190" s="686">
        <v>254286</v>
      </c>
      <c r="AN190" s="686">
        <v>254286</v>
      </c>
      <c r="AO190" s="686">
        <v>254286</v>
      </c>
      <c r="AP190" s="704">
        <v>254286</v>
      </c>
      <c r="AQ190" s="686"/>
    </row>
    <row r="191" spans="1:43" ht="12.5" outlineLevel="3">
      <c r="A191" s="799" t="s">
        <v>2176</v>
      </c>
      <c r="B191" s="800" t="s">
        <v>2177</v>
      </c>
      <c r="C191" s="801" t="s">
        <v>2178</v>
      </c>
      <c r="D191" s="802"/>
      <c r="E191" s="803"/>
      <c r="F191" s="686">
        <v>756014.58</v>
      </c>
      <c r="G191" s="686">
        <v>834481.55</v>
      </c>
      <c r="H191" s="686">
        <v>-78466.970000000088</v>
      </c>
      <c r="I191" s="804">
        <v>-9.4030802718166842E-2</v>
      </c>
      <c r="J191" s="804"/>
      <c r="K191" s="805"/>
      <c r="L191" s="705">
        <v>838292.12</v>
      </c>
      <c r="M191" s="707">
        <v>-82277.540000000037</v>
      </c>
      <c r="N191" s="805"/>
      <c r="O191" s="705">
        <v>756014.58</v>
      </c>
      <c r="P191" s="707">
        <v>0</v>
      </c>
      <c r="R191" s="703">
        <v>743109.57000000007</v>
      </c>
      <c r="S191" s="703">
        <v>743109.57000000007</v>
      </c>
      <c r="T191" s="686">
        <v>838292.12</v>
      </c>
      <c r="U191" s="686">
        <v>838292.12</v>
      </c>
      <c r="V191" s="686">
        <v>838292.12</v>
      </c>
      <c r="W191" s="686">
        <v>838292.12</v>
      </c>
      <c r="X191" s="686">
        <v>838292.12</v>
      </c>
      <c r="Y191" s="686">
        <v>838292.12</v>
      </c>
      <c r="Z191" s="686">
        <v>838292.12</v>
      </c>
      <c r="AA191" s="686">
        <v>838292.12</v>
      </c>
      <c r="AB191" s="686">
        <v>834481.55</v>
      </c>
      <c r="AC191" s="686">
        <v>834481.55</v>
      </c>
      <c r="AD191" s="686">
        <v>834481.55</v>
      </c>
      <c r="AE191" s="703">
        <v>756014.58</v>
      </c>
      <c r="AF191" s="686">
        <v>756014.58</v>
      </c>
      <c r="AG191" s="686">
        <v>756014.58</v>
      </c>
      <c r="AH191" s="686">
        <v>756014.58</v>
      </c>
      <c r="AI191" s="686">
        <v>756014.58</v>
      </c>
      <c r="AJ191" s="686">
        <v>756014.58</v>
      </c>
      <c r="AK191" s="686">
        <v>756014.58</v>
      </c>
      <c r="AL191" s="686">
        <v>756014.58</v>
      </c>
      <c r="AM191" s="686">
        <v>756014.58</v>
      </c>
      <c r="AN191" s="686">
        <v>756014.58</v>
      </c>
      <c r="AO191" s="686">
        <v>756014.58</v>
      </c>
      <c r="AP191" s="704">
        <v>756014.58</v>
      </c>
      <c r="AQ191" s="686"/>
    </row>
    <row r="192" spans="1:43" ht="12.5" outlineLevel="3">
      <c r="A192" s="799" t="s">
        <v>3553</v>
      </c>
      <c r="B192" s="800" t="s">
        <v>3554</v>
      </c>
      <c r="C192" s="801" t="s">
        <v>3555</v>
      </c>
      <c r="D192" s="802"/>
      <c r="E192" s="803"/>
      <c r="F192" s="686">
        <v>0</v>
      </c>
      <c r="G192" s="686">
        <v>0</v>
      </c>
      <c r="H192" s="686">
        <v>0</v>
      </c>
      <c r="I192" s="804">
        <v>0</v>
      </c>
      <c r="J192" s="804"/>
      <c r="K192" s="805"/>
      <c r="L192" s="705">
        <v>0</v>
      </c>
      <c r="M192" s="707">
        <v>0</v>
      </c>
      <c r="N192" s="805"/>
      <c r="O192" s="705">
        <v>0</v>
      </c>
      <c r="P192" s="707">
        <v>0</v>
      </c>
      <c r="R192" s="703">
        <v>0</v>
      </c>
      <c r="S192" s="703">
        <v>0</v>
      </c>
      <c r="T192" s="686">
        <v>0</v>
      </c>
      <c r="U192" s="686">
        <v>0</v>
      </c>
      <c r="V192" s="686">
        <v>0</v>
      </c>
      <c r="W192" s="686">
        <v>0</v>
      </c>
      <c r="X192" s="686">
        <v>0</v>
      </c>
      <c r="Y192" s="686">
        <v>0</v>
      </c>
      <c r="Z192" s="686">
        <v>0</v>
      </c>
      <c r="AA192" s="686">
        <v>0</v>
      </c>
      <c r="AB192" s="686">
        <v>0</v>
      </c>
      <c r="AC192" s="686">
        <v>0</v>
      </c>
      <c r="AD192" s="686">
        <v>0</v>
      </c>
      <c r="AE192" s="703">
        <v>0</v>
      </c>
      <c r="AF192" s="686">
        <v>0</v>
      </c>
      <c r="AG192" s="686">
        <v>0</v>
      </c>
      <c r="AH192" s="686">
        <v>0</v>
      </c>
      <c r="AI192" s="686">
        <v>0</v>
      </c>
      <c r="AJ192" s="686">
        <v>0</v>
      </c>
      <c r="AK192" s="686">
        <v>0</v>
      </c>
      <c r="AL192" s="686">
        <v>0</v>
      </c>
      <c r="AM192" s="686">
        <v>42354.85</v>
      </c>
      <c r="AN192" s="686">
        <v>42354.85</v>
      </c>
      <c r="AO192" s="686">
        <v>42354.85</v>
      </c>
      <c r="AP192" s="704">
        <v>42354.85</v>
      </c>
      <c r="AQ192" s="686"/>
    </row>
    <row r="193" spans="1:43" ht="12.5" outlineLevel="3">
      <c r="A193" s="799" t="s">
        <v>2179</v>
      </c>
      <c r="B193" s="800" t="s">
        <v>343</v>
      </c>
      <c r="C193" s="801" t="s">
        <v>2180</v>
      </c>
      <c r="D193" s="802"/>
      <c r="E193" s="803"/>
      <c r="F193" s="686">
        <v>23505.200000000001</v>
      </c>
      <c r="G193" s="686">
        <v>37062.950000000004</v>
      </c>
      <c r="H193" s="686">
        <v>-13557.750000000004</v>
      </c>
      <c r="I193" s="804">
        <v>-0.36580331571016345</v>
      </c>
      <c r="J193" s="804"/>
      <c r="K193" s="805"/>
      <c r="L193" s="705">
        <v>36497.760000000002</v>
      </c>
      <c r="M193" s="707">
        <v>-12992.560000000001</v>
      </c>
      <c r="N193" s="805"/>
      <c r="O193" s="705">
        <v>24480.18</v>
      </c>
      <c r="P193" s="707">
        <v>-974.97999999999956</v>
      </c>
      <c r="R193" s="703">
        <v>0</v>
      </c>
      <c r="S193" s="703">
        <v>0</v>
      </c>
      <c r="T193" s="686">
        <v>0</v>
      </c>
      <c r="U193" s="686">
        <v>0</v>
      </c>
      <c r="V193" s="686">
        <v>0</v>
      </c>
      <c r="W193" s="686">
        <v>0</v>
      </c>
      <c r="X193" s="686">
        <v>12646.33</v>
      </c>
      <c r="Y193" s="686">
        <v>39231.919999999998</v>
      </c>
      <c r="Z193" s="686">
        <v>36497.760000000002</v>
      </c>
      <c r="AA193" s="686">
        <v>36441.24</v>
      </c>
      <c r="AB193" s="686">
        <v>115406.74</v>
      </c>
      <c r="AC193" s="686">
        <v>88997.77</v>
      </c>
      <c r="AD193" s="686">
        <v>37062.950000000004</v>
      </c>
      <c r="AE193" s="703">
        <v>25031.25</v>
      </c>
      <c r="AF193" s="686">
        <v>25031.25</v>
      </c>
      <c r="AG193" s="686">
        <v>0</v>
      </c>
      <c r="AH193" s="686">
        <v>0</v>
      </c>
      <c r="AI193" s="686">
        <v>0</v>
      </c>
      <c r="AJ193" s="686">
        <v>62694.770000000004</v>
      </c>
      <c r="AK193" s="686">
        <v>24480.18</v>
      </c>
      <c r="AL193" s="686">
        <v>23505.200000000001</v>
      </c>
      <c r="AM193" s="686">
        <v>0</v>
      </c>
      <c r="AN193" s="686">
        <v>0</v>
      </c>
      <c r="AO193" s="686">
        <v>0</v>
      </c>
      <c r="AP193" s="704">
        <v>0</v>
      </c>
      <c r="AQ193" s="686"/>
    </row>
    <row r="194" spans="1:43" ht="12.5" outlineLevel="3">
      <c r="A194" s="799" t="s">
        <v>2181</v>
      </c>
      <c r="B194" s="800" t="s">
        <v>345</v>
      </c>
      <c r="C194" s="801" t="s">
        <v>2182</v>
      </c>
      <c r="D194" s="802"/>
      <c r="E194" s="803"/>
      <c r="F194" s="686">
        <v>302941.41000000003</v>
      </c>
      <c r="G194" s="686">
        <v>497140.59</v>
      </c>
      <c r="H194" s="686">
        <v>-194199.18</v>
      </c>
      <c r="I194" s="804">
        <v>-0.39063231590081987</v>
      </c>
      <c r="J194" s="804"/>
      <c r="K194" s="805"/>
      <c r="L194" s="705">
        <v>562971.6</v>
      </c>
      <c r="M194" s="707">
        <v>-260030.18999999994</v>
      </c>
      <c r="N194" s="805"/>
      <c r="O194" s="705">
        <v>302941.41000000003</v>
      </c>
      <c r="P194" s="707">
        <v>0</v>
      </c>
      <c r="R194" s="703">
        <v>477314.65</v>
      </c>
      <c r="S194" s="703">
        <v>477314.65</v>
      </c>
      <c r="T194" s="686">
        <v>477314.65</v>
      </c>
      <c r="U194" s="686">
        <v>542094.71</v>
      </c>
      <c r="V194" s="686">
        <v>542094.71</v>
      </c>
      <c r="W194" s="686">
        <v>561871.26</v>
      </c>
      <c r="X194" s="686">
        <v>794698.98</v>
      </c>
      <c r="Y194" s="686">
        <v>562971.6</v>
      </c>
      <c r="Z194" s="686">
        <v>562971.6</v>
      </c>
      <c r="AA194" s="686">
        <v>562971.6</v>
      </c>
      <c r="AB194" s="686">
        <v>497140.59</v>
      </c>
      <c r="AC194" s="686">
        <v>497140.59</v>
      </c>
      <c r="AD194" s="686">
        <v>497140.59</v>
      </c>
      <c r="AE194" s="703">
        <v>497140.59</v>
      </c>
      <c r="AF194" s="686">
        <v>800082</v>
      </c>
      <c r="AG194" s="686">
        <v>547477.72</v>
      </c>
      <c r="AH194" s="686">
        <v>547477.72</v>
      </c>
      <c r="AI194" s="686">
        <v>547477.72</v>
      </c>
      <c r="AJ194" s="686">
        <v>547477.72</v>
      </c>
      <c r="AK194" s="686">
        <v>302941.41000000003</v>
      </c>
      <c r="AL194" s="686">
        <v>302941.41000000003</v>
      </c>
      <c r="AM194" s="686">
        <v>0</v>
      </c>
      <c r="AN194" s="686">
        <v>0</v>
      </c>
      <c r="AO194" s="686">
        <v>0</v>
      </c>
      <c r="AP194" s="704">
        <v>0</v>
      </c>
      <c r="AQ194" s="686"/>
    </row>
    <row r="195" spans="1:43" ht="12.5" outlineLevel="3">
      <c r="A195" s="799" t="s">
        <v>2183</v>
      </c>
      <c r="B195" s="800" t="s">
        <v>2184</v>
      </c>
      <c r="C195" s="801" t="s">
        <v>2185</v>
      </c>
      <c r="D195" s="802"/>
      <c r="E195" s="803"/>
      <c r="F195" s="686">
        <v>0.01</v>
      </c>
      <c r="G195" s="686">
        <v>0.01</v>
      </c>
      <c r="H195" s="686">
        <v>0</v>
      </c>
      <c r="I195" s="804">
        <v>0</v>
      </c>
      <c r="J195" s="804"/>
      <c r="K195" s="805"/>
      <c r="L195" s="705">
        <v>0.01</v>
      </c>
      <c r="M195" s="707">
        <v>0</v>
      </c>
      <c r="N195" s="805"/>
      <c r="O195" s="705">
        <v>0.01</v>
      </c>
      <c r="P195" s="707">
        <v>0</v>
      </c>
      <c r="R195" s="703">
        <v>8636.01</v>
      </c>
      <c r="S195" s="703">
        <v>0.01</v>
      </c>
      <c r="T195" s="686">
        <v>0.01</v>
      </c>
      <c r="U195" s="686">
        <v>0.01</v>
      </c>
      <c r="V195" s="686">
        <v>0.01</v>
      </c>
      <c r="W195" s="686">
        <v>0.01</v>
      </c>
      <c r="X195" s="686">
        <v>0.01</v>
      </c>
      <c r="Y195" s="686">
        <v>0.01</v>
      </c>
      <c r="Z195" s="686">
        <v>0.01</v>
      </c>
      <c r="AA195" s="686">
        <v>0.01</v>
      </c>
      <c r="AB195" s="686">
        <v>0.01</v>
      </c>
      <c r="AC195" s="686">
        <v>0.01</v>
      </c>
      <c r="AD195" s="686">
        <v>0.01</v>
      </c>
      <c r="AE195" s="703">
        <v>0.01</v>
      </c>
      <c r="AF195" s="686">
        <v>0.01</v>
      </c>
      <c r="AG195" s="686">
        <v>0.01</v>
      </c>
      <c r="AH195" s="686">
        <v>0.01</v>
      </c>
      <c r="AI195" s="686">
        <v>0.01</v>
      </c>
      <c r="AJ195" s="686">
        <v>0.01</v>
      </c>
      <c r="AK195" s="686">
        <v>0.01</v>
      </c>
      <c r="AL195" s="686">
        <v>0.01</v>
      </c>
      <c r="AM195" s="686">
        <v>0.01</v>
      </c>
      <c r="AN195" s="686">
        <v>0.01</v>
      </c>
      <c r="AO195" s="686">
        <v>0.01</v>
      </c>
      <c r="AP195" s="704">
        <v>0.01</v>
      </c>
      <c r="AQ195" s="686"/>
    </row>
    <row r="196" spans="1:43" ht="12.5">
      <c r="A196" s="799" t="s">
        <v>2186</v>
      </c>
      <c r="B196" s="891" t="s">
        <v>1638</v>
      </c>
      <c r="C196" s="902" t="s">
        <v>2187</v>
      </c>
      <c r="D196" s="496"/>
      <c r="E196" s="893"/>
      <c r="F196" s="686">
        <v>22868372.031999998</v>
      </c>
      <c r="G196" s="686">
        <v>23973784.949000001</v>
      </c>
      <c r="H196" s="705">
        <v>-1105412.9170000032</v>
      </c>
      <c r="I196" s="680">
        <v>-4.6109236374296932E-2</v>
      </c>
      <c r="J196" s="903"/>
      <c r="K196" s="904"/>
      <c r="L196" s="705">
        <v>23823866.799000006</v>
      </c>
      <c r="M196" s="707">
        <v>-955494.76700000837</v>
      </c>
      <c r="N196" s="702"/>
      <c r="O196" s="705">
        <v>23437070.312000003</v>
      </c>
      <c r="P196" s="707">
        <v>-568698.28000000492</v>
      </c>
      <c r="Q196" s="893"/>
      <c r="R196" s="703">
        <v>25255256.298999999</v>
      </c>
      <c r="S196" s="703">
        <v>25138146.239</v>
      </c>
      <c r="T196" s="686">
        <v>25109014.179000001</v>
      </c>
      <c r="U196" s="686">
        <v>25202293.609000005</v>
      </c>
      <c r="V196" s="686">
        <v>24755144.219000004</v>
      </c>
      <c r="W196" s="686">
        <v>24478498.409000002</v>
      </c>
      <c r="X196" s="686">
        <v>24449695.188999999</v>
      </c>
      <c r="Y196" s="686">
        <v>24346221.169000003</v>
      </c>
      <c r="Z196" s="686">
        <v>23823866.799000006</v>
      </c>
      <c r="AA196" s="686">
        <v>24368668.949000001</v>
      </c>
      <c r="AB196" s="686">
        <v>24329570.299000002</v>
      </c>
      <c r="AC196" s="686">
        <v>24489648.739000004</v>
      </c>
      <c r="AD196" s="686">
        <v>23973784.949000001</v>
      </c>
      <c r="AE196" s="703">
        <v>23668733.629000001</v>
      </c>
      <c r="AF196" s="686">
        <v>23082409.221999999</v>
      </c>
      <c r="AG196" s="686">
        <v>22901672.691999998</v>
      </c>
      <c r="AH196" s="686">
        <v>22977494.912</v>
      </c>
      <c r="AI196" s="686">
        <v>22842097.412</v>
      </c>
      <c r="AJ196" s="686">
        <v>23062825.271999996</v>
      </c>
      <c r="AK196" s="686">
        <v>23437070.312000003</v>
      </c>
      <c r="AL196" s="686">
        <v>22868372.031999998</v>
      </c>
      <c r="AM196" s="686">
        <v>22615030.362000003</v>
      </c>
      <c r="AN196" s="686">
        <v>22615030.362000003</v>
      </c>
      <c r="AO196" s="686">
        <v>22615030.362000003</v>
      </c>
      <c r="AP196" s="704">
        <v>22615030.362000003</v>
      </c>
    </row>
    <row r="197" spans="1:43" ht="1" customHeight="1" outlineLevel="2">
      <c r="A197" s="799"/>
      <c r="B197" s="891"/>
      <c r="C197" s="902"/>
      <c r="D197" s="496"/>
      <c r="E197" s="893"/>
      <c r="F197" s="686"/>
      <c r="G197" s="686"/>
      <c r="H197" s="705">
        <v>0</v>
      </c>
      <c r="I197" s="680">
        <v>0</v>
      </c>
      <c r="J197" s="903"/>
      <c r="K197" s="904"/>
      <c r="L197" s="705"/>
      <c r="M197" s="707">
        <v>0</v>
      </c>
      <c r="N197" s="702"/>
      <c r="O197" s="705"/>
      <c r="P197" s="707">
        <v>0</v>
      </c>
      <c r="Q197" s="893"/>
      <c r="R197" s="703"/>
      <c r="S197" s="703"/>
      <c r="T197" s="686"/>
      <c r="U197" s="686"/>
      <c r="V197" s="686"/>
      <c r="W197" s="686"/>
      <c r="X197" s="686"/>
      <c r="Y197" s="686"/>
      <c r="Z197" s="686"/>
      <c r="AA197" s="686"/>
      <c r="AB197" s="686"/>
      <c r="AC197" s="686"/>
      <c r="AD197" s="686"/>
      <c r="AE197" s="703"/>
      <c r="AF197" s="686"/>
      <c r="AG197" s="686"/>
      <c r="AH197" s="686"/>
      <c r="AI197" s="686"/>
      <c r="AJ197" s="686"/>
      <c r="AK197" s="686"/>
      <c r="AL197" s="686"/>
      <c r="AM197" s="686"/>
      <c r="AN197" s="686"/>
      <c r="AO197" s="686"/>
      <c r="AP197" s="704"/>
    </row>
    <row r="198" spans="1:43" ht="12.5">
      <c r="A198" s="799" t="s">
        <v>2188</v>
      </c>
      <c r="B198" s="891" t="s">
        <v>1650</v>
      </c>
      <c r="C198" s="902" t="s">
        <v>2189</v>
      </c>
      <c r="D198" s="496"/>
      <c r="E198" s="893"/>
      <c r="F198" s="686">
        <v>0</v>
      </c>
      <c r="G198" s="686">
        <v>0</v>
      </c>
      <c r="H198" s="705">
        <v>0</v>
      </c>
      <c r="I198" s="680">
        <v>0</v>
      </c>
      <c r="J198" s="903"/>
      <c r="K198" s="904"/>
      <c r="L198" s="705">
        <v>0</v>
      </c>
      <c r="M198" s="707">
        <v>0</v>
      </c>
      <c r="N198" s="702"/>
      <c r="O198" s="705">
        <v>0</v>
      </c>
      <c r="P198" s="707">
        <v>0</v>
      </c>
      <c r="Q198" s="893"/>
      <c r="R198" s="703">
        <v>0</v>
      </c>
      <c r="S198" s="703">
        <v>0</v>
      </c>
      <c r="T198" s="686">
        <v>0</v>
      </c>
      <c r="U198" s="686">
        <v>0</v>
      </c>
      <c r="V198" s="686">
        <v>0</v>
      </c>
      <c r="W198" s="686">
        <v>0</v>
      </c>
      <c r="X198" s="686">
        <v>0</v>
      </c>
      <c r="Y198" s="686">
        <v>0</v>
      </c>
      <c r="Z198" s="686">
        <v>0</v>
      </c>
      <c r="AA198" s="686">
        <v>0</v>
      </c>
      <c r="AB198" s="686">
        <v>0</v>
      </c>
      <c r="AC198" s="686">
        <v>0</v>
      </c>
      <c r="AD198" s="686">
        <v>0</v>
      </c>
      <c r="AE198" s="703">
        <v>0</v>
      </c>
      <c r="AF198" s="686">
        <v>0</v>
      </c>
      <c r="AG198" s="686">
        <v>0</v>
      </c>
      <c r="AH198" s="686">
        <v>0</v>
      </c>
      <c r="AI198" s="686">
        <v>0</v>
      </c>
      <c r="AJ198" s="686">
        <v>0</v>
      </c>
      <c r="AK198" s="686">
        <v>0</v>
      </c>
      <c r="AL198" s="686">
        <v>0</v>
      </c>
      <c r="AM198" s="686">
        <v>0</v>
      </c>
      <c r="AN198" s="686">
        <v>0</v>
      </c>
      <c r="AO198" s="686">
        <v>0</v>
      </c>
      <c r="AP198" s="704">
        <v>0</v>
      </c>
    </row>
    <row r="199" spans="1:43" ht="1" customHeight="1" outlineLevel="2">
      <c r="A199" s="799"/>
      <c r="B199" s="891"/>
      <c r="C199" s="902"/>
      <c r="D199" s="496"/>
      <c r="E199" s="893"/>
      <c r="F199" s="686"/>
      <c r="G199" s="686"/>
      <c r="H199" s="705">
        <v>0</v>
      </c>
      <c r="I199" s="680">
        <v>0</v>
      </c>
      <c r="J199" s="903"/>
      <c r="K199" s="904"/>
      <c r="L199" s="705"/>
      <c r="M199" s="707">
        <v>0</v>
      </c>
      <c r="N199" s="702"/>
      <c r="O199" s="705"/>
      <c r="P199" s="707">
        <v>0</v>
      </c>
      <c r="Q199" s="893"/>
      <c r="R199" s="703"/>
      <c r="S199" s="703"/>
      <c r="T199" s="686"/>
      <c r="U199" s="686"/>
      <c r="V199" s="686"/>
      <c r="W199" s="686"/>
      <c r="X199" s="686"/>
      <c r="Y199" s="686"/>
      <c r="Z199" s="686"/>
      <c r="AA199" s="686"/>
      <c r="AB199" s="686"/>
      <c r="AC199" s="686"/>
      <c r="AD199" s="686"/>
      <c r="AE199" s="703"/>
      <c r="AF199" s="686"/>
      <c r="AG199" s="686"/>
      <c r="AH199" s="686"/>
      <c r="AI199" s="686"/>
      <c r="AJ199" s="686"/>
      <c r="AK199" s="686"/>
      <c r="AL199" s="686"/>
      <c r="AM199" s="686"/>
      <c r="AN199" s="686"/>
      <c r="AO199" s="686"/>
      <c r="AP199" s="704"/>
    </row>
    <row r="200" spans="1:43" ht="12.5">
      <c r="A200" s="799" t="s">
        <v>2190</v>
      </c>
      <c r="B200" s="891" t="s">
        <v>1652</v>
      </c>
      <c r="C200" s="902" t="s">
        <v>2191</v>
      </c>
      <c r="D200" s="496"/>
      <c r="E200" s="893"/>
      <c r="F200" s="686">
        <v>0</v>
      </c>
      <c r="G200" s="686">
        <v>0</v>
      </c>
      <c r="H200" s="705">
        <v>0</v>
      </c>
      <c r="I200" s="680">
        <v>0</v>
      </c>
      <c r="J200" s="903"/>
      <c r="K200" s="904"/>
      <c r="L200" s="705">
        <v>0</v>
      </c>
      <c r="M200" s="707">
        <v>0</v>
      </c>
      <c r="N200" s="702"/>
      <c r="O200" s="705">
        <v>0</v>
      </c>
      <c r="P200" s="707">
        <v>0</v>
      </c>
      <c r="Q200" s="893"/>
      <c r="R200" s="703">
        <v>0</v>
      </c>
      <c r="S200" s="703">
        <v>0</v>
      </c>
      <c r="T200" s="686">
        <v>0</v>
      </c>
      <c r="U200" s="686">
        <v>0</v>
      </c>
      <c r="V200" s="686">
        <v>0</v>
      </c>
      <c r="W200" s="686">
        <v>0</v>
      </c>
      <c r="X200" s="686">
        <v>0</v>
      </c>
      <c r="Y200" s="686">
        <v>0</v>
      </c>
      <c r="Z200" s="686">
        <v>0</v>
      </c>
      <c r="AA200" s="686">
        <v>0</v>
      </c>
      <c r="AB200" s="686">
        <v>0</v>
      </c>
      <c r="AC200" s="686">
        <v>0</v>
      </c>
      <c r="AD200" s="686">
        <v>0</v>
      </c>
      <c r="AE200" s="703">
        <v>0</v>
      </c>
      <c r="AF200" s="686">
        <v>0</v>
      </c>
      <c r="AG200" s="686">
        <v>0</v>
      </c>
      <c r="AH200" s="686">
        <v>0</v>
      </c>
      <c r="AI200" s="686">
        <v>0</v>
      </c>
      <c r="AJ200" s="686">
        <v>0</v>
      </c>
      <c r="AK200" s="686">
        <v>0</v>
      </c>
      <c r="AL200" s="686">
        <v>0</v>
      </c>
      <c r="AM200" s="686">
        <v>0</v>
      </c>
      <c r="AN200" s="686">
        <v>0</v>
      </c>
      <c r="AO200" s="686">
        <v>0</v>
      </c>
      <c r="AP200" s="704">
        <v>0</v>
      </c>
    </row>
    <row r="201" spans="1:43" ht="1" customHeight="1" outlineLevel="2">
      <c r="A201" s="799"/>
      <c r="B201" s="891"/>
      <c r="C201" s="902"/>
      <c r="D201" s="496"/>
      <c r="E201" s="893"/>
      <c r="F201" s="686"/>
      <c r="G201" s="686"/>
      <c r="H201" s="705">
        <v>0</v>
      </c>
      <c r="I201" s="680">
        <v>0</v>
      </c>
      <c r="J201" s="903"/>
      <c r="K201" s="904"/>
      <c r="L201" s="705"/>
      <c r="M201" s="707">
        <v>0</v>
      </c>
      <c r="N201" s="702"/>
      <c r="O201" s="705"/>
      <c r="P201" s="707">
        <v>0</v>
      </c>
      <c r="Q201" s="893"/>
      <c r="R201" s="703"/>
      <c r="S201" s="703"/>
      <c r="T201" s="686"/>
      <c r="U201" s="686"/>
      <c r="V201" s="686"/>
      <c r="W201" s="686"/>
      <c r="X201" s="686"/>
      <c r="Y201" s="686"/>
      <c r="Z201" s="686"/>
      <c r="AA201" s="686"/>
      <c r="AB201" s="686"/>
      <c r="AC201" s="686"/>
      <c r="AD201" s="686"/>
      <c r="AE201" s="703"/>
      <c r="AF201" s="686"/>
      <c r="AG201" s="686"/>
      <c r="AH201" s="686"/>
      <c r="AI201" s="686"/>
      <c r="AJ201" s="686"/>
      <c r="AK201" s="686"/>
      <c r="AL201" s="686"/>
      <c r="AM201" s="686"/>
      <c r="AN201" s="686"/>
      <c r="AO201" s="686"/>
      <c r="AP201" s="704"/>
    </row>
    <row r="202" spans="1:43" ht="12.75" customHeight="1">
      <c r="A202" s="799" t="s">
        <v>2192</v>
      </c>
      <c r="B202" s="891" t="s">
        <v>1654</v>
      </c>
      <c r="C202" s="902" t="s">
        <v>2193</v>
      </c>
      <c r="D202" s="496"/>
      <c r="E202" s="893"/>
      <c r="F202" s="686">
        <v>0</v>
      </c>
      <c r="G202" s="686">
        <v>0</v>
      </c>
      <c r="H202" s="705">
        <v>0</v>
      </c>
      <c r="I202" s="680">
        <v>0</v>
      </c>
      <c r="J202" s="903"/>
      <c r="K202" s="904"/>
      <c r="L202" s="705">
        <v>0</v>
      </c>
      <c r="M202" s="707">
        <v>0</v>
      </c>
      <c r="N202" s="702"/>
      <c r="O202" s="705">
        <v>0</v>
      </c>
      <c r="P202" s="707">
        <v>0</v>
      </c>
      <c r="Q202" s="893"/>
      <c r="R202" s="703">
        <v>0</v>
      </c>
      <c r="S202" s="703">
        <v>0</v>
      </c>
      <c r="T202" s="686">
        <v>0</v>
      </c>
      <c r="U202" s="686">
        <v>0</v>
      </c>
      <c r="V202" s="686">
        <v>0</v>
      </c>
      <c r="W202" s="686">
        <v>0</v>
      </c>
      <c r="X202" s="686">
        <v>0</v>
      </c>
      <c r="Y202" s="686">
        <v>0</v>
      </c>
      <c r="Z202" s="686">
        <v>0</v>
      </c>
      <c r="AA202" s="686">
        <v>0</v>
      </c>
      <c r="AB202" s="686">
        <v>0</v>
      </c>
      <c r="AC202" s="686">
        <v>0</v>
      </c>
      <c r="AD202" s="686">
        <v>0</v>
      </c>
      <c r="AE202" s="703">
        <v>0</v>
      </c>
      <c r="AF202" s="686">
        <v>0</v>
      </c>
      <c r="AG202" s="686">
        <v>0</v>
      </c>
      <c r="AH202" s="686">
        <v>0</v>
      </c>
      <c r="AI202" s="686">
        <v>0</v>
      </c>
      <c r="AJ202" s="686">
        <v>0</v>
      </c>
      <c r="AK202" s="686">
        <v>0</v>
      </c>
      <c r="AL202" s="686">
        <v>0</v>
      </c>
      <c r="AM202" s="686">
        <v>0</v>
      </c>
      <c r="AN202" s="686">
        <v>0</v>
      </c>
      <c r="AO202" s="686">
        <v>0</v>
      </c>
      <c r="AP202" s="704">
        <v>0</v>
      </c>
    </row>
    <row r="203" spans="1:43" ht="1" customHeight="1" outlineLevel="2">
      <c r="A203" s="799"/>
      <c r="B203" s="891"/>
      <c r="C203" s="902"/>
      <c r="D203" s="496"/>
      <c r="E203" s="893"/>
      <c r="F203" s="686"/>
      <c r="G203" s="686"/>
      <c r="H203" s="705">
        <v>0</v>
      </c>
      <c r="I203" s="680">
        <v>0</v>
      </c>
      <c r="J203" s="903"/>
      <c r="K203" s="904"/>
      <c r="L203" s="705"/>
      <c r="M203" s="707">
        <v>0</v>
      </c>
      <c r="N203" s="702"/>
      <c r="O203" s="705"/>
      <c r="P203" s="707">
        <v>0</v>
      </c>
      <c r="Q203" s="893"/>
      <c r="R203" s="703"/>
      <c r="S203" s="703"/>
      <c r="T203" s="686"/>
      <c r="U203" s="686"/>
      <c r="V203" s="686"/>
      <c r="W203" s="686"/>
      <c r="X203" s="686"/>
      <c r="Y203" s="686"/>
      <c r="Z203" s="686"/>
      <c r="AA203" s="686"/>
      <c r="AB203" s="686"/>
      <c r="AC203" s="686"/>
      <c r="AD203" s="686"/>
      <c r="AE203" s="703"/>
      <c r="AF203" s="686"/>
      <c r="AG203" s="686"/>
      <c r="AH203" s="686"/>
      <c r="AI203" s="686"/>
      <c r="AJ203" s="686"/>
      <c r="AK203" s="686"/>
      <c r="AL203" s="686"/>
      <c r="AM203" s="686"/>
      <c r="AN203" s="686"/>
      <c r="AO203" s="686"/>
      <c r="AP203" s="704"/>
    </row>
    <row r="204" spans="1:43" ht="12.5" outlineLevel="3">
      <c r="A204" s="799" t="s">
        <v>1970</v>
      </c>
      <c r="B204" s="800" t="s">
        <v>1971</v>
      </c>
      <c r="C204" s="801" t="s">
        <v>1972</v>
      </c>
      <c r="D204" s="802"/>
      <c r="E204" s="803"/>
      <c r="F204" s="686">
        <v>8322223.2149999999</v>
      </c>
      <c r="G204" s="686">
        <v>8349736.7400000002</v>
      </c>
      <c r="H204" s="686">
        <v>-27513.525000000373</v>
      </c>
      <c r="I204" s="804">
        <v>-3.2951368236791108E-3</v>
      </c>
      <c r="J204" s="804"/>
      <c r="K204" s="805"/>
      <c r="L204" s="705">
        <v>8369948.4000000004</v>
      </c>
      <c r="M204" s="707">
        <v>-47725.185000000522</v>
      </c>
      <c r="N204" s="805"/>
      <c r="O204" s="705">
        <v>8323771.665</v>
      </c>
      <c r="P204" s="707">
        <v>-1548.4500000001863</v>
      </c>
      <c r="R204" s="703">
        <v>8364873.0499999998</v>
      </c>
      <c r="S204" s="703">
        <v>8364873.0499999998</v>
      </c>
      <c r="T204" s="686">
        <v>8364873.0499999998</v>
      </c>
      <c r="U204" s="686">
        <v>8370037.46</v>
      </c>
      <c r="V204" s="686">
        <v>8370037.46</v>
      </c>
      <c r="W204" s="686">
        <v>8370037.46</v>
      </c>
      <c r="X204" s="686">
        <v>8369948.4000000004</v>
      </c>
      <c r="Y204" s="686">
        <v>8369948.4000000004</v>
      </c>
      <c r="Z204" s="686">
        <v>8369948.4000000004</v>
      </c>
      <c r="AA204" s="686">
        <v>8353663.2999999998</v>
      </c>
      <c r="AB204" s="686">
        <v>8353663.2999999998</v>
      </c>
      <c r="AC204" s="686">
        <v>8353663.2999999998</v>
      </c>
      <c r="AD204" s="686">
        <v>8349736.7400000002</v>
      </c>
      <c r="AE204" s="703">
        <v>8346904.2300000004</v>
      </c>
      <c r="AF204" s="686">
        <v>8344789.2800000003</v>
      </c>
      <c r="AG204" s="686">
        <v>8333833.4129999997</v>
      </c>
      <c r="AH204" s="686">
        <v>8332889.2429999998</v>
      </c>
      <c r="AI204" s="686">
        <v>8332549.3430000003</v>
      </c>
      <c r="AJ204" s="686">
        <v>8326037.6849999996</v>
      </c>
      <c r="AK204" s="686">
        <v>8323771.665</v>
      </c>
      <c r="AL204" s="686">
        <v>8322223.2149999999</v>
      </c>
      <c r="AM204" s="686">
        <v>8322223.2149999999</v>
      </c>
      <c r="AN204" s="686">
        <v>8322223.2149999999</v>
      </c>
      <c r="AO204" s="686">
        <v>8322223.2149999999</v>
      </c>
      <c r="AP204" s="704">
        <v>8322223.2149999999</v>
      </c>
      <c r="AQ204" s="686"/>
    </row>
    <row r="205" spans="1:43" ht="12.5" outlineLevel="3">
      <c r="A205" s="799" t="s">
        <v>2194</v>
      </c>
      <c r="B205" s="800" t="s">
        <v>2195</v>
      </c>
      <c r="C205" s="801" t="s">
        <v>2196</v>
      </c>
      <c r="D205" s="802"/>
      <c r="E205" s="803"/>
      <c r="F205" s="686">
        <v>79947.505000000005</v>
      </c>
      <c r="G205" s="686">
        <v>64109.380000000005</v>
      </c>
      <c r="H205" s="686">
        <v>15838.125</v>
      </c>
      <c r="I205" s="804">
        <v>0.24704848182902406</v>
      </c>
      <c r="J205" s="804"/>
      <c r="K205" s="805"/>
      <c r="L205" s="705">
        <v>55069.22</v>
      </c>
      <c r="M205" s="707">
        <v>24878.285000000003</v>
      </c>
      <c r="N205" s="805"/>
      <c r="O205" s="705">
        <v>79947.505000000005</v>
      </c>
      <c r="P205" s="707">
        <v>0</v>
      </c>
      <c r="R205" s="703">
        <v>87157.96</v>
      </c>
      <c r="S205" s="703">
        <v>85401.900000000009</v>
      </c>
      <c r="T205" s="686">
        <v>84268.56</v>
      </c>
      <c r="U205" s="686">
        <v>76513.650000000009</v>
      </c>
      <c r="V205" s="686">
        <v>75258.880000000005</v>
      </c>
      <c r="W205" s="686">
        <v>74044.58</v>
      </c>
      <c r="X205" s="686">
        <v>69114.559999999998</v>
      </c>
      <c r="Y205" s="686">
        <v>62152.61</v>
      </c>
      <c r="Z205" s="686">
        <v>55069.22</v>
      </c>
      <c r="AA205" s="686">
        <v>70868.600000000006</v>
      </c>
      <c r="AB205" s="686">
        <v>66618.570000000007</v>
      </c>
      <c r="AC205" s="686">
        <v>63380.46</v>
      </c>
      <c r="AD205" s="686">
        <v>64109.380000000005</v>
      </c>
      <c r="AE205" s="703">
        <v>64028.42</v>
      </c>
      <c r="AF205" s="686">
        <v>64028.42</v>
      </c>
      <c r="AG205" s="686">
        <v>74757.687000000005</v>
      </c>
      <c r="AH205" s="686">
        <v>74757.687000000005</v>
      </c>
      <c r="AI205" s="686">
        <v>74757.687000000005</v>
      </c>
      <c r="AJ205" s="686">
        <v>79947.505000000005</v>
      </c>
      <c r="AK205" s="686">
        <v>79947.505000000005</v>
      </c>
      <c r="AL205" s="686">
        <v>79947.505000000005</v>
      </c>
      <c r="AM205" s="686">
        <v>79947.505000000005</v>
      </c>
      <c r="AN205" s="686">
        <v>79947.505000000005</v>
      </c>
      <c r="AO205" s="686">
        <v>79947.505000000005</v>
      </c>
      <c r="AP205" s="704">
        <v>79947.505000000005</v>
      </c>
      <c r="AQ205" s="686"/>
    </row>
    <row r="206" spans="1:43" ht="12.5" outlineLevel="3">
      <c r="A206" s="799" t="s">
        <v>3425</v>
      </c>
      <c r="B206" s="800" t="s">
        <v>3426</v>
      </c>
      <c r="C206" s="801" t="s">
        <v>3427</v>
      </c>
      <c r="D206" s="802"/>
      <c r="E206" s="803"/>
      <c r="F206" s="686">
        <v>0</v>
      </c>
      <c r="G206" s="686">
        <v>0</v>
      </c>
      <c r="H206" s="686">
        <v>0</v>
      </c>
      <c r="I206" s="804">
        <v>0</v>
      </c>
      <c r="J206" s="804"/>
      <c r="K206" s="805"/>
      <c r="L206" s="705">
        <v>0</v>
      </c>
      <c r="M206" s="707">
        <v>0</v>
      </c>
      <c r="N206" s="805"/>
      <c r="O206" s="705">
        <v>0</v>
      </c>
      <c r="P206" s="707">
        <v>0</v>
      </c>
      <c r="R206" s="703">
        <v>0</v>
      </c>
      <c r="S206" s="703">
        <v>0</v>
      </c>
      <c r="T206" s="686">
        <v>0</v>
      </c>
      <c r="U206" s="686">
        <v>0</v>
      </c>
      <c r="V206" s="686">
        <v>0</v>
      </c>
      <c r="W206" s="686">
        <v>0</v>
      </c>
      <c r="X206" s="686">
        <v>0</v>
      </c>
      <c r="Y206" s="686">
        <v>0</v>
      </c>
      <c r="Z206" s="686">
        <v>0</v>
      </c>
      <c r="AA206" s="686">
        <v>22857.14</v>
      </c>
      <c r="AB206" s="686">
        <v>22857.14</v>
      </c>
      <c r="AC206" s="686">
        <v>0</v>
      </c>
      <c r="AD206" s="686">
        <v>0</v>
      </c>
      <c r="AE206" s="703">
        <v>0</v>
      </c>
      <c r="AF206" s="686">
        <v>0</v>
      </c>
      <c r="AG206" s="686">
        <v>0</v>
      </c>
      <c r="AH206" s="686">
        <v>0</v>
      </c>
      <c r="AI206" s="686">
        <v>0</v>
      </c>
      <c r="AJ206" s="686">
        <v>0</v>
      </c>
      <c r="AK206" s="686">
        <v>0</v>
      </c>
      <c r="AL206" s="686">
        <v>0</v>
      </c>
      <c r="AM206" s="686">
        <v>0</v>
      </c>
      <c r="AN206" s="686">
        <v>0</v>
      </c>
      <c r="AO206" s="686">
        <v>0</v>
      </c>
      <c r="AP206" s="704">
        <v>0</v>
      </c>
      <c r="AQ206" s="686"/>
    </row>
    <row r="207" spans="1:43" ht="12.5" outlineLevel="3">
      <c r="A207" s="799" t="s">
        <v>2197</v>
      </c>
      <c r="B207" s="800" t="s">
        <v>2198</v>
      </c>
      <c r="C207" s="801" t="s">
        <v>2199</v>
      </c>
      <c r="D207" s="802"/>
      <c r="E207" s="803"/>
      <c r="F207" s="686">
        <v>19986.900000000001</v>
      </c>
      <c r="G207" s="686">
        <v>20043.689999999999</v>
      </c>
      <c r="H207" s="686">
        <v>-56.789999999997235</v>
      </c>
      <c r="I207" s="804">
        <v>-2.8333106329222432E-3</v>
      </c>
      <c r="J207" s="804"/>
      <c r="K207" s="805"/>
      <c r="L207" s="705">
        <v>20097.22</v>
      </c>
      <c r="M207" s="707">
        <v>-110.31999999999971</v>
      </c>
      <c r="N207" s="805"/>
      <c r="O207" s="705">
        <v>19994.36</v>
      </c>
      <c r="P207" s="707">
        <v>-7.4599999999991269</v>
      </c>
      <c r="R207" s="703">
        <v>20226.73</v>
      </c>
      <c r="S207" s="703">
        <v>20218.27</v>
      </c>
      <c r="T207" s="686">
        <v>20212.84</v>
      </c>
      <c r="U207" s="686">
        <v>20200.43</v>
      </c>
      <c r="V207" s="686">
        <v>20194.420000000002</v>
      </c>
      <c r="W207" s="686">
        <v>20188.600000000002</v>
      </c>
      <c r="X207" s="686">
        <v>20164.55</v>
      </c>
      <c r="Y207" s="686">
        <v>20131.170000000002</v>
      </c>
      <c r="Z207" s="686">
        <v>20097.22</v>
      </c>
      <c r="AA207" s="686">
        <v>20094.900000000001</v>
      </c>
      <c r="AB207" s="686">
        <v>20074.53</v>
      </c>
      <c r="AC207" s="686">
        <v>20059.010000000002</v>
      </c>
      <c r="AD207" s="686">
        <v>20043.689999999999</v>
      </c>
      <c r="AE207" s="703">
        <v>20029.47</v>
      </c>
      <c r="AF207" s="686">
        <v>20019.14</v>
      </c>
      <c r="AG207" s="686">
        <v>20018.03</v>
      </c>
      <c r="AH207" s="686">
        <v>20013.41</v>
      </c>
      <c r="AI207" s="686">
        <v>20011.75</v>
      </c>
      <c r="AJ207" s="686">
        <v>20005.29</v>
      </c>
      <c r="AK207" s="686">
        <v>19994.36</v>
      </c>
      <c r="AL207" s="686">
        <v>19986.900000000001</v>
      </c>
      <c r="AM207" s="686">
        <v>19986.900000000001</v>
      </c>
      <c r="AN207" s="686">
        <v>19986.900000000001</v>
      </c>
      <c r="AO207" s="686">
        <v>19986.900000000001</v>
      </c>
      <c r="AP207" s="704">
        <v>19986.900000000001</v>
      </c>
      <c r="AQ207" s="686"/>
    </row>
    <row r="208" spans="1:43" ht="12.5" outlineLevel="3">
      <c r="A208" s="799" t="s">
        <v>3238</v>
      </c>
      <c r="B208" s="800" t="s">
        <v>3239</v>
      </c>
      <c r="C208" s="801" t="s">
        <v>3240</v>
      </c>
      <c r="D208" s="802"/>
      <c r="E208" s="803"/>
      <c r="F208" s="686">
        <v>82000</v>
      </c>
      <c r="G208" s="686">
        <v>82000</v>
      </c>
      <c r="H208" s="686">
        <v>0</v>
      </c>
      <c r="I208" s="804">
        <v>0</v>
      </c>
      <c r="J208" s="804"/>
      <c r="K208" s="805"/>
      <c r="L208" s="705">
        <v>82000</v>
      </c>
      <c r="M208" s="707">
        <v>0</v>
      </c>
      <c r="N208" s="805"/>
      <c r="O208" s="705">
        <v>82000</v>
      </c>
      <c r="P208" s="707">
        <v>0</v>
      </c>
      <c r="R208" s="703">
        <v>82000</v>
      </c>
      <c r="S208" s="703">
        <v>82000</v>
      </c>
      <c r="T208" s="686">
        <v>82000</v>
      </c>
      <c r="U208" s="686">
        <v>82000</v>
      </c>
      <c r="V208" s="686">
        <v>82000</v>
      </c>
      <c r="W208" s="686">
        <v>82000</v>
      </c>
      <c r="X208" s="686">
        <v>82000</v>
      </c>
      <c r="Y208" s="686">
        <v>82000</v>
      </c>
      <c r="Z208" s="686">
        <v>82000</v>
      </c>
      <c r="AA208" s="686">
        <v>82000</v>
      </c>
      <c r="AB208" s="686">
        <v>82000</v>
      </c>
      <c r="AC208" s="686">
        <v>82000</v>
      </c>
      <c r="AD208" s="686">
        <v>82000</v>
      </c>
      <c r="AE208" s="703">
        <v>82000</v>
      </c>
      <c r="AF208" s="686">
        <v>82000</v>
      </c>
      <c r="AG208" s="686">
        <v>82000</v>
      </c>
      <c r="AH208" s="686">
        <v>82000</v>
      </c>
      <c r="AI208" s="686">
        <v>82000</v>
      </c>
      <c r="AJ208" s="686">
        <v>82000</v>
      </c>
      <c r="AK208" s="686">
        <v>82000</v>
      </c>
      <c r="AL208" s="686">
        <v>82000</v>
      </c>
      <c r="AM208" s="686">
        <v>82000</v>
      </c>
      <c r="AN208" s="686">
        <v>82000</v>
      </c>
      <c r="AO208" s="686">
        <v>82000</v>
      </c>
      <c r="AP208" s="704">
        <v>82000</v>
      </c>
      <c r="AQ208" s="686"/>
    </row>
    <row r="209" spans="1:43" ht="12.5">
      <c r="A209" s="799" t="s">
        <v>2200</v>
      </c>
      <c r="B209" s="891" t="s">
        <v>1661</v>
      </c>
      <c r="C209" s="902" t="s">
        <v>3689</v>
      </c>
      <c r="D209" s="496"/>
      <c r="E209" s="893"/>
      <c r="F209" s="686">
        <v>8504157.620000001</v>
      </c>
      <c r="G209" s="686">
        <v>8515889.8100000005</v>
      </c>
      <c r="H209" s="705">
        <v>-11732.189999999478</v>
      </c>
      <c r="I209" s="680">
        <v>-1.3776822224992455E-3</v>
      </c>
      <c r="J209" s="903"/>
      <c r="K209" s="904"/>
      <c r="L209" s="705">
        <v>8527114.8400000017</v>
      </c>
      <c r="M209" s="707">
        <v>-22957.220000000671</v>
      </c>
      <c r="N209" s="702"/>
      <c r="O209" s="705">
        <v>8505713.5299999993</v>
      </c>
      <c r="P209" s="707">
        <v>-1555.9099999982864</v>
      </c>
      <c r="Q209" s="893"/>
      <c r="R209" s="703">
        <v>8554257.7400000002</v>
      </c>
      <c r="S209" s="703">
        <v>8552493.2199999988</v>
      </c>
      <c r="T209" s="686">
        <v>8551354.4499999993</v>
      </c>
      <c r="U209" s="686">
        <v>8548751.5399999991</v>
      </c>
      <c r="V209" s="686">
        <v>8547490.7599999998</v>
      </c>
      <c r="W209" s="686">
        <v>8546270.6399999987</v>
      </c>
      <c r="X209" s="686">
        <v>8541227.5100000016</v>
      </c>
      <c r="Y209" s="686">
        <v>8534232.1799999997</v>
      </c>
      <c r="Z209" s="686">
        <v>8527114.8400000017</v>
      </c>
      <c r="AA209" s="686">
        <v>8549483.9400000013</v>
      </c>
      <c r="AB209" s="686">
        <v>8545213.5399999991</v>
      </c>
      <c r="AC209" s="686">
        <v>8519102.7699999996</v>
      </c>
      <c r="AD209" s="686">
        <v>8515889.8100000005</v>
      </c>
      <c r="AE209" s="703">
        <v>8512962.120000001</v>
      </c>
      <c r="AF209" s="686">
        <v>8510836.8400000017</v>
      </c>
      <c r="AG209" s="686">
        <v>8510609.129999999</v>
      </c>
      <c r="AH209" s="686">
        <v>8509660.3399999999</v>
      </c>
      <c r="AI209" s="686">
        <v>8509318.7800000012</v>
      </c>
      <c r="AJ209" s="686">
        <v>8507990.4799999986</v>
      </c>
      <c r="AK209" s="686">
        <v>8505713.5299999993</v>
      </c>
      <c r="AL209" s="686">
        <v>8504157.620000001</v>
      </c>
      <c r="AM209" s="686">
        <v>8504157.620000001</v>
      </c>
      <c r="AN209" s="686">
        <v>8504157.620000001</v>
      </c>
      <c r="AO209" s="686">
        <v>8504157.620000001</v>
      </c>
      <c r="AP209" s="704">
        <v>8504157.620000001</v>
      </c>
    </row>
    <row r="210" spans="1:43" ht="1" customHeight="1" outlineLevel="2">
      <c r="A210" s="799"/>
      <c r="B210" s="891"/>
      <c r="C210" s="902"/>
      <c r="D210" s="496"/>
      <c r="E210" s="893"/>
      <c r="F210" s="686"/>
      <c r="G210" s="686"/>
      <c r="H210" s="705">
        <v>0</v>
      </c>
      <c r="I210" s="680">
        <v>0</v>
      </c>
      <c r="J210" s="903"/>
      <c r="K210" s="904"/>
      <c r="L210" s="705"/>
      <c r="M210" s="707">
        <v>0</v>
      </c>
      <c r="N210" s="702"/>
      <c r="O210" s="705"/>
      <c r="P210" s="707">
        <v>0</v>
      </c>
      <c r="Q210" s="893"/>
      <c r="R210" s="703"/>
      <c r="S210" s="703"/>
      <c r="T210" s="686"/>
      <c r="U210" s="686"/>
      <c r="V210" s="686"/>
      <c r="W210" s="686"/>
      <c r="X210" s="686"/>
      <c r="Y210" s="686"/>
      <c r="Z210" s="686"/>
      <c r="AA210" s="686"/>
      <c r="AB210" s="686"/>
      <c r="AC210" s="686"/>
      <c r="AD210" s="686"/>
      <c r="AE210" s="703"/>
      <c r="AF210" s="686"/>
      <c r="AG210" s="686"/>
      <c r="AH210" s="686"/>
      <c r="AI210" s="686"/>
      <c r="AJ210" s="686"/>
      <c r="AK210" s="686"/>
      <c r="AL210" s="686"/>
      <c r="AM210" s="686"/>
      <c r="AN210" s="686"/>
      <c r="AO210" s="686"/>
      <c r="AP210" s="704"/>
    </row>
    <row r="211" spans="1:43" ht="12.5" outlineLevel="3">
      <c r="A211" s="799" t="s">
        <v>1970</v>
      </c>
      <c r="B211" s="800" t="s">
        <v>1971</v>
      </c>
      <c r="C211" s="801" t="s">
        <v>1972</v>
      </c>
      <c r="D211" s="802"/>
      <c r="E211" s="803"/>
      <c r="F211" s="686">
        <v>8322223.2149999999</v>
      </c>
      <c r="G211" s="686">
        <v>8349736.7400000002</v>
      </c>
      <c r="H211" s="686">
        <v>-27513.525000000373</v>
      </c>
      <c r="I211" s="804">
        <v>-3.2951368236791108E-3</v>
      </c>
      <c r="J211" s="804"/>
      <c r="K211" s="805"/>
      <c r="L211" s="705">
        <v>8369948.4000000004</v>
      </c>
      <c r="M211" s="707">
        <v>-47725.185000000522</v>
      </c>
      <c r="N211" s="805"/>
      <c r="O211" s="705">
        <v>8323771.665</v>
      </c>
      <c r="P211" s="707">
        <v>-1548.4500000001863</v>
      </c>
      <c r="R211" s="703">
        <v>8364873.0499999998</v>
      </c>
      <c r="S211" s="703">
        <v>8364873.0499999998</v>
      </c>
      <c r="T211" s="686">
        <v>8364873.0499999998</v>
      </c>
      <c r="U211" s="686">
        <v>8370037.46</v>
      </c>
      <c r="V211" s="686">
        <v>8370037.46</v>
      </c>
      <c r="W211" s="686">
        <v>8370037.46</v>
      </c>
      <c r="X211" s="686">
        <v>8369948.4000000004</v>
      </c>
      <c r="Y211" s="686">
        <v>8369948.4000000004</v>
      </c>
      <c r="Z211" s="686">
        <v>8369948.4000000004</v>
      </c>
      <c r="AA211" s="686">
        <v>8353663.2999999998</v>
      </c>
      <c r="AB211" s="686">
        <v>8353663.2999999998</v>
      </c>
      <c r="AC211" s="686">
        <v>8353663.2999999998</v>
      </c>
      <c r="AD211" s="686">
        <v>8349736.7400000002</v>
      </c>
      <c r="AE211" s="703">
        <v>8346904.2300000004</v>
      </c>
      <c r="AF211" s="686">
        <v>8344789.2800000003</v>
      </c>
      <c r="AG211" s="686">
        <v>8333833.4129999997</v>
      </c>
      <c r="AH211" s="686">
        <v>8332889.2429999998</v>
      </c>
      <c r="AI211" s="686">
        <v>8332549.3430000003</v>
      </c>
      <c r="AJ211" s="686">
        <v>8326037.6849999996</v>
      </c>
      <c r="AK211" s="686">
        <v>8323771.665</v>
      </c>
      <c r="AL211" s="686">
        <v>8322223.2149999999</v>
      </c>
      <c r="AM211" s="686">
        <v>8322223.2149999999</v>
      </c>
      <c r="AN211" s="686">
        <v>8322223.2149999999</v>
      </c>
      <c r="AO211" s="686">
        <v>8322223.2149999999</v>
      </c>
      <c r="AP211" s="704">
        <v>8322223.2149999999</v>
      </c>
      <c r="AQ211" s="686"/>
    </row>
    <row r="212" spans="1:43" ht="12.5">
      <c r="A212" s="799" t="s">
        <v>1973</v>
      </c>
      <c r="B212" s="891" t="s">
        <v>1668</v>
      </c>
      <c r="C212" s="902" t="s">
        <v>3690</v>
      </c>
      <c r="D212" s="496"/>
      <c r="E212" s="893"/>
      <c r="F212" s="686">
        <v>8322223.2149999999</v>
      </c>
      <c r="G212" s="686">
        <v>8349736.7400000002</v>
      </c>
      <c r="H212" s="705">
        <v>-27513.525000000373</v>
      </c>
      <c r="I212" s="680">
        <v>-3.2951368236791108E-3</v>
      </c>
      <c r="J212" s="903"/>
      <c r="K212" s="904"/>
      <c r="L212" s="705">
        <v>8369948.4000000004</v>
      </c>
      <c r="M212" s="707">
        <v>-47725.185000000522</v>
      </c>
      <c r="N212" s="702"/>
      <c r="O212" s="705">
        <v>8323771.665</v>
      </c>
      <c r="P212" s="707">
        <v>-1548.4500000001863</v>
      </c>
      <c r="Q212" s="893"/>
      <c r="R212" s="703">
        <v>8364873.0499999998</v>
      </c>
      <c r="S212" s="703">
        <v>8364873.0499999998</v>
      </c>
      <c r="T212" s="686">
        <v>8364873.0499999998</v>
      </c>
      <c r="U212" s="686">
        <v>8370037.46</v>
      </c>
      <c r="V212" s="686">
        <v>8370037.46</v>
      </c>
      <c r="W212" s="686">
        <v>8370037.46</v>
      </c>
      <c r="X212" s="686">
        <v>8369948.4000000004</v>
      </c>
      <c r="Y212" s="686">
        <v>8369948.4000000004</v>
      </c>
      <c r="Z212" s="686">
        <v>8369948.4000000004</v>
      </c>
      <c r="AA212" s="686">
        <v>8353663.2999999998</v>
      </c>
      <c r="AB212" s="686">
        <v>8353663.2999999998</v>
      </c>
      <c r="AC212" s="686">
        <v>8353663.2999999998</v>
      </c>
      <c r="AD212" s="686">
        <v>8349736.7400000002</v>
      </c>
      <c r="AE212" s="703">
        <v>8346904.2300000004</v>
      </c>
      <c r="AF212" s="686">
        <v>8344789.2800000003</v>
      </c>
      <c r="AG212" s="686">
        <v>8333833.4129999997</v>
      </c>
      <c r="AH212" s="686">
        <v>8332889.2429999998</v>
      </c>
      <c r="AI212" s="686">
        <v>8332549.3430000003</v>
      </c>
      <c r="AJ212" s="686">
        <v>8326037.6849999996</v>
      </c>
      <c r="AK212" s="686">
        <v>8323771.665</v>
      </c>
      <c r="AL212" s="686">
        <v>8322223.2149999999</v>
      </c>
      <c r="AM212" s="686">
        <v>8322223.2149999999</v>
      </c>
      <c r="AN212" s="686">
        <v>8322223.2149999999</v>
      </c>
      <c r="AO212" s="686">
        <v>8322223.2149999999</v>
      </c>
      <c r="AP212" s="704">
        <v>8322223.2149999999</v>
      </c>
    </row>
    <row r="213" spans="1:43" ht="1" customHeight="1" outlineLevel="2">
      <c r="A213" s="799"/>
      <c r="B213" s="891"/>
      <c r="C213" s="902"/>
      <c r="D213" s="496"/>
      <c r="E213" s="893"/>
      <c r="F213" s="686"/>
      <c r="G213" s="686"/>
      <c r="H213" s="705">
        <v>0</v>
      </c>
      <c r="I213" s="680">
        <v>0</v>
      </c>
      <c r="J213" s="903"/>
      <c r="K213" s="904"/>
      <c r="L213" s="705"/>
      <c r="M213" s="707">
        <v>0</v>
      </c>
      <c r="N213" s="702"/>
      <c r="O213" s="705"/>
      <c r="P213" s="707">
        <v>0</v>
      </c>
      <c r="Q213" s="893"/>
      <c r="R213" s="703"/>
      <c r="S213" s="703"/>
      <c r="T213" s="686"/>
      <c r="U213" s="686"/>
      <c r="V213" s="686"/>
      <c r="W213" s="686"/>
      <c r="X213" s="686"/>
      <c r="Y213" s="686"/>
      <c r="Z213" s="686"/>
      <c r="AA213" s="686"/>
      <c r="AB213" s="686"/>
      <c r="AC213" s="686"/>
      <c r="AD213" s="686"/>
      <c r="AE213" s="703"/>
      <c r="AF213" s="686"/>
      <c r="AG213" s="686"/>
      <c r="AH213" s="686"/>
      <c r="AI213" s="686"/>
      <c r="AJ213" s="686"/>
      <c r="AK213" s="686"/>
      <c r="AL213" s="686"/>
      <c r="AM213" s="686"/>
      <c r="AN213" s="686"/>
      <c r="AO213" s="686"/>
      <c r="AP213" s="704"/>
    </row>
    <row r="214" spans="1:43" ht="12.5" outlineLevel="3">
      <c r="A214" s="799" t="s">
        <v>3556</v>
      </c>
      <c r="B214" s="800" t="s">
        <v>3557</v>
      </c>
      <c r="C214" s="801" t="s">
        <v>3558</v>
      </c>
      <c r="D214" s="802"/>
      <c r="E214" s="803"/>
      <c r="F214" s="686">
        <v>0</v>
      </c>
      <c r="G214" s="686">
        <v>0</v>
      </c>
      <c r="H214" s="686">
        <v>0</v>
      </c>
      <c r="I214" s="804">
        <v>0</v>
      </c>
      <c r="J214" s="804"/>
      <c r="K214" s="805"/>
      <c r="L214" s="705">
        <v>0</v>
      </c>
      <c r="M214" s="707">
        <v>0</v>
      </c>
      <c r="N214" s="805"/>
      <c r="O214" s="705">
        <v>0</v>
      </c>
      <c r="P214" s="707">
        <v>0</v>
      </c>
      <c r="R214" s="703">
        <v>0</v>
      </c>
      <c r="S214" s="703">
        <v>0</v>
      </c>
      <c r="T214" s="686">
        <v>0</v>
      </c>
      <c r="U214" s="686">
        <v>0</v>
      </c>
      <c r="V214" s="686">
        <v>0</v>
      </c>
      <c r="W214" s="686">
        <v>0</v>
      </c>
      <c r="X214" s="686">
        <v>0</v>
      </c>
      <c r="Y214" s="686">
        <v>0</v>
      </c>
      <c r="Z214" s="686">
        <v>0</v>
      </c>
      <c r="AA214" s="686">
        <v>0</v>
      </c>
      <c r="AB214" s="686">
        <v>0</v>
      </c>
      <c r="AC214" s="686">
        <v>0</v>
      </c>
      <c r="AD214" s="686">
        <v>0</v>
      </c>
      <c r="AE214" s="703">
        <v>0</v>
      </c>
      <c r="AF214" s="686">
        <v>0</v>
      </c>
      <c r="AG214" s="686">
        <v>0</v>
      </c>
      <c r="AH214" s="686">
        <v>0</v>
      </c>
      <c r="AI214" s="686">
        <v>0</v>
      </c>
      <c r="AJ214" s="686">
        <v>0</v>
      </c>
      <c r="AK214" s="686">
        <v>0</v>
      </c>
      <c r="AL214" s="686">
        <v>0</v>
      </c>
      <c r="AM214" s="686">
        <v>-27696.07</v>
      </c>
      <c r="AN214" s="686">
        <v>-27696.07</v>
      </c>
      <c r="AO214" s="686">
        <v>-27696.07</v>
      </c>
      <c r="AP214" s="704">
        <v>-27696.07</v>
      </c>
      <c r="AQ214" s="686"/>
    </row>
    <row r="215" spans="1:43" ht="12.5" outlineLevel="3">
      <c r="A215" s="799" t="s">
        <v>3559</v>
      </c>
      <c r="B215" s="800" t="s">
        <v>3560</v>
      </c>
      <c r="C215" s="801" t="s">
        <v>3561</v>
      </c>
      <c r="D215" s="802"/>
      <c r="E215" s="803"/>
      <c r="F215" s="686">
        <v>0</v>
      </c>
      <c r="G215" s="686">
        <v>0</v>
      </c>
      <c r="H215" s="686">
        <v>0</v>
      </c>
      <c r="I215" s="804">
        <v>0</v>
      </c>
      <c r="J215" s="804"/>
      <c r="K215" s="805"/>
      <c r="L215" s="705">
        <v>0</v>
      </c>
      <c r="M215" s="707">
        <v>0</v>
      </c>
      <c r="N215" s="805"/>
      <c r="O215" s="705">
        <v>0</v>
      </c>
      <c r="P215" s="707">
        <v>0</v>
      </c>
      <c r="R215" s="703">
        <v>0</v>
      </c>
      <c r="S215" s="703">
        <v>0</v>
      </c>
      <c r="T215" s="686">
        <v>0</v>
      </c>
      <c r="U215" s="686">
        <v>0</v>
      </c>
      <c r="V215" s="686">
        <v>0</v>
      </c>
      <c r="W215" s="686">
        <v>0</v>
      </c>
      <c r="X215" s="686">
        <v>0</v>
      </c>
      <c r="Y215" s="686">
        <v>0</v>
      </c>
      <c r="Z215" s="686">
        <v>0</v>
      </c>
      <c r="AA215" s="686">
        <v>0</v>
      </c>
      <c r="AB215" s="686">
        <v>0</v>
      </c>
      <c r="AC215" s="686">
        <v>0</v>
      </c>
      <c r="AD215" s="686">
        <v>0</v>
      </c>
      <c r="AE215" s="703">
        <v>0</v>
      </c>
      <c r="AF215" s="686">
        <v>0</v>
      </c>
      <c r="AG215" s="686">
        <v>0</v>
      </c>
      <c r="AH215" s="686">
        <v>0</v>
      </c>
      <c r="AI215" s="686">
        <v>0</v>
      </c>
      <c r="AJ215" s="686">
        <v>0</v>
      </c>
      <c r="AK215" s="686">
        <v>0</v>
      </c>
      <c r="AL215" s="686">
        <v>0</v>
      </c>
      <c r="AM215" s="686">
        <v>6083.83</v>
      </c>
      <c r="AN215" s="686">
        <v>6083.83</v>
      </c>
      <c r="AO215" s="686">
        <v>6083.83</v>
      </c>
      <c r="AP215" s="704">
        <v>6083.83</v>
      </c>
      <c r="AQ215" s="686"/>
    </row>
    <row r="216" spans="1:43" ht="12.5" outlineLevel="3">
      <c r="A216" s="799" t="s">
        <v>3562</v>
      </c>
      <c r="B216" s="800" t="s">
        <v>3563</v>
      </c>
      <c r="C216" s="801" t="s">
        <v>3564</v>
      </c>
      <c r="D216" s="802"/>
      <c r="E216" s="803"/>
      <c r="F216" s="686">
        <v>0</v>
      </c>
      <c r="G216" s="686">
        <v>0</v>
      </c>
      <c r="H216" s="686">
        <v>0</v>
      </c>
      <c r="I216" s="804">
        <v>0</v>
      </c>
      <c r="J216" s="804"/>
      <c r="K216" s="805"/>
      <c r="L216" s="705">
        <v>0</v>
      </c>
      <c r="M216" s="707">
        <v>0</v>
      </c>
      <c r="N216" s="805"/>
      <c r="O216" s="705">
        <v>0</v>
      </c>
      <c r="P216" s="707">
        <v>0</v>
      </c>
      <c r="R216" s="703">
        <v>0</v>
      </c>
      <c r="S216" s="703">
        <v>0</v>
      </c>
      <c r="T216" s="686">
        <v>0</v>
      </c>
      <c r="U216" s="686">
        <v>0</v>
      </c>
      <c r="V216" s="686">
        <v>0</v>
      </c>
      <c r="W216" s="686">
        <v>0</v>
      </c>
      <c r="X216" s="686">
        <v>0</v>
      </c>
      <c r="Y216" s="686">
        <v>0</v>
      </c>
      <c r="Z216" s="686">
        <v>0</v>
      </c>
      <c r="AA216" s="686">
        <v>0</v>
      </c>
      <c r="AB216" s="686">
        <v>0</v>
      </c>
      <c r="AC216" s="686">
        <v>0</v>
      </c>
      <c r="AD216" s="686">
        <v>0</v>
      </c>
      <c r="AE216" s="703">
        <v>0</v>
      </c>
      <c r="AF216" s="686">
        <v>0</v>
      </c>
      <c r="AG216" s="686">
        <v>0</v>
      </c>
      <c r="AH216" s="686">
        <v>0</v>
      </c>
      <c r="AI216" s="686">
        <v>0</v>
      </c>
      <c r="AJ216" s="686">
        <v>0</v>
      </c>
      <c r="AK216" s="686">
        <v>0</v>
      </c>
      <c r="AL216" s="686">
        <v>0</v>
      </c>
      <c r="AM216" s="686">
        <v>777.97</v>
      </c>
      <c r="AN216" s="686">
        <v>777.97</v>
      </c>
      <c r="AO216" s="686">
        <v>777.97</v>
      </c>
      <c r="AP216" s="704">
        <v>777.97</v>
      </c>
      <c r="AQ216" s="686"/>
    </row>
    <row r="217" spans="1:43" ht="12.5" outlineLevel="3">
      <c r="A217" s="799" t="s">
        <v>3773</v>
      </c>
      <c r="B217" s="800" t="s">
        <v>3774</v>
      </c>
      <c r="C217" s="801" t="s">
        <v>3775</v>
      </c>
      <c r="D217" s="802"/>
      <c r="E217" s="803"/>
      <c r="F217" s="686">
        <v>0</v>
      </c>
      <c r="G217" s="686">
        <v>0</v>
      </c>
      <c r="H217" s="686">
        <v>0</v>
      </c>
      <c r="I217" s="804">
        <v>0</v>
      </c>
      <c r="J217" s="804"/>
      <c r="K217" s="805"/>
      <c r="L217" s="705">
        <v>0</v>
      </c>
      <c r="M217" s="707">
        <v>0</v>
      </c>
      <c r="N217" s="805"/>
      <c r="O217" s="705">
        <v>0</v>
      </c>
      <c r="P217" s="707">
        <v>0</v>
      </c>
      <c r="R217" s="703">
        <v>0</v>
      </c>
      <c r="S217" s="703">
        <v>0</v>
      </c>
      <c r="T217" s="686">
        <v>0</v>
      </c>
      <c r="U217" s="686">
        <v>0</v>
      </c>
      <c r="V217" s="686">
        <v>0</v>
      </c>
      <c r="W217" s="686">
        <v>0</v>
      </c>
      <c r="X217" s="686">
        <v>0</v>
      </c>
      <c r="Y217" s="686">
        <v>0</v>
      </c>
      <c r="Z217" s="686">
        <v>0</v>
      </c>
      <c r="AA217" s="686">
        <v>0</v>
      </c>
      <c r="AB217" s="686">
        <v>0</v>
      </c>
      <c r="AC217" s="686">
        <v>0</v>
      </c>
      <c r="AD217" s="686">
        <v>0</v>
      </c>
      <c r="AE217" s="703">
        <v>0</v>
      </c>
      <c r="AF217" s="686">
        <v>0</v>
      </c>
      <c r="AG217" s="686">
        <v>0</v>
      </c>
      <c r="AH217" s="686">
        <v>0</v>
      </c>
      <c r="AI217" s="686">
        <v>0</v>
      </c>
      <c r="AJ217" s="686">
        <v>0</v>
      </c>
      <c r="AK217" s="686">
        <v>0</v>
      </c>
      <c r="AL217" s="686">
        <v>0</v>
      </c>
      <c r="AM217" s="686">
        <v>111.28</v>
      </c>
      <c r="AN217" s="686">
        <v>111.28</v>
      </c>
      <c r="AO217" s="686">
        <v>111.28</v>
      </c>
      <c r="AP217" s="704">
        <v>111.28</v>
      </c>
      <c r="AQ217" s="686"/>
    </row>
    <row r="218" spans="1:43" ht="12.5" outlineLevel="3">
      <c r="A218" s="799" t="s">
        <v>3691</v>
      </c>
      <c r="B218" s="800" t="s">
        <v>3692</v>
      </c>
      <c r="C218" s="801" t="s">
        <v>3693</v>
      </c>
      <c r="D218" s="802"/>
      <c r="E218" s="803"/>
      <c r="F218" s="686">
        <v>0</v>
      </c>
      <c r="G218" s="686">
        <v>0</v>
      </c>
      <c r="H218" s="686">
        <v>0</v>
      </c>
      <c r="I218" s="804">
        <v>0</v>
      </c>
      <c r="J218" s="804"/>
      <c r="K218" s="805"/>
      <c r="L218" s="705">
        <v>0</v>
      </c>
      <c r="M218" s="707">
        <v>0</v>
      </c>
      <c r="N218" s="805"/>
      <c r="O218" s="705">
        <v>0</v>
      </c>
      <c r="P218" s="707">
        <v>0</v>
      </c>
      <c r="R218" s="703">
        <v>0</v>
      </c>
      <c r="S218" s="703">
        <v>0</v>
      </c>
      <c r="T218" s="686">
        <v>0</v>
      </c>
      <c r="U218" s="686">
        <v>0</v>
      </c>
      <c r="V218" s="686">
        <v>0</v>
      </c>
      <c r="W218" s="686">
        <v>0</v>
      </c>
      <c r="X218" s="686">
        <v>0</v>
      </c>
      <c r="Y218" s="686">
        <v>0</v>
      </c>
      <c r="Z218" s="686">
        <v>0</v>
      </c>
      <c r="AA218" s="686">
        <v>0</v>
      </c>
      <c r="AB218" s="686">
        <v>0</v>
      </c>
      <c r="AC218" s="686">
        <v>0</v>
      </c>
      <c r="AD218" s="686">
        <v>0</v>
      </c>
      <c r="AE218" s="703">
        <v>0</v>
      </c>
      <c r="AF218" s="686">
        <v>0</v>
      </c>
      <c r="AG218" s="686">
        <v>0</v>
      </c>
      <c r="AH218" s="686">
        <v>0</v>
      </c>
      <c r="AI218" s="686">
        <v>0</v>
      </c>
      <c r="AJ218" s="686">
        <v>0</v>
      </c>
      <c r="AK218" s="686">
        <v>0</v>
      </c>
      <c r="AL218" s="686">
        <v>0</v>
      </c>
      <c r="AM218" s="686">
        <v>18275.46</v>
      </c>
      <c r="AN218" s="686">
        <v>18275.46</v>
      </c>
      <c r="AO218" s="686">
        <v>18275.46</v>
      </c>
      <c r="AP218" s="704">
        <v>18275.46</v>
      </c>
      <c r="AQ218" s="686"/>
    </row>
    <row r="219" spans="1:43" ht="12.5" outlineLevel="3">
      <c r="A219" s="799" t="s">
        <v>3811</v>
      </c>
      <c r="B219" s="800" t="s">
        <v>3812</v>
      </c>
      <c r="C219" s="801" t="s">
        <v>3813</v>
      </c>
      <c r="D219" s="802"/>
      <c r="E219" s="803"/>
      <c r="F219" s="686">
        <v>0</v>
      </c>
      <c r="G219" s="686">
        <v>0</v>
      </c>
      <c r="H219" s="686">
        <v>0</v>
      </c>
      <c r="I219" s="804">
        <v>0</v>
      </c>
      <c r="J219" s="804"/>
      <c r="K219" s="805"/>
      <c r="L219" s="705">
        <v>0</v>
      </c>
      <c r="M219" s="707">
        <v>0</v>
      </c>
      <c r="N219" s="805"/>
      <c r="O219" s="705">
        <v>0</v>
      </c>
      <c r="P219" s="707">
        <v>0</v>
      </c>
      <c r="R219" s="703">
        <v>0</v>
      </c>
      <c r="S219" s="703">
        <v>0</v>
      </c>
      <c r="T219" s="686">
        <v>0</v>
      </c>
      <c r="U219" s="686">
        <v>0</v>
      </c>
      <c r="V219" s="686">
        <v>0</v>
      </c>
      <c r="W219" s="686">
        <v>0</v>
      </c>
      <c r="X219" s="686">
        <v>0</v>
      </c>
      <c r="Y219" s="686">
        <v>0</v>
      </c>
      <c r="Z219" s="686">
        <v>0</v>
      </c>
      <c r="AA219" s="686">
        <v>0</v>
      </c>
      <c r="AB219" s="686">
        <v>0</v>
      </c>
      <c r="AC219" s="686">
        <v>0</v>
      </c>
      <c r="AD219" s="686">
        <v>0</v>
      </c>
      <c r="AE219" s="703">
        <v>0</v>
      </c>
      <c r="AF219" s="686">
        <v>0</v>
      </c>
      <c r="AG219" s="686">
        <v>0</v>
      </c>
      <c r="AH219" s="686">
        <v>0</v>
      </c>
      <c r="AI219" s="686">
        <v>0</v>
      </c>
      <c r="AJ219" s="686">
        <v>0</v>
      </c>
      <c r="AK219" s="686">
        <v>0</v>
      </c>
      <c r="AL219" s="686">
        <v>0</v>
      </c>
      <c r="AM219" s="686">
        <v>26.23</v>
      </c>
      <c r="AN219" s="686">
        <v>26.23</v>
      </c>
      <c r="AO219" s="686">
        <v>26.23</v>
      </c>
      <c r="AP219" s="704">
        <v>26.23</v>
      </c>
      <c r="AQ219" s="686"/>
    </row>
    <row r="220" spans="1:43" ht="15" customHeight="1">
      <c r="A220" s="799" t="s">
        <v>2201</v>
      </c>
      <c r="B220" s="891" t="s">
        <v>1674</v>
      </c>
      <c r="C220" s="902" t="s">
        <v>2202</v>
      </c>
      <c r="D220" s="496"/>
      <c r="E220" s="893"/>
      <c r="F220" s="686">
        <v>0</v>
      </c>
      <c r="G220" s="686">
        <v>0</v>
      </c>
      <c r="H220" s="705">
        <v>0</v>
      </c>
      <c r="I220" s="680">
        <v>0</v>
      </c>
      <c r="J220" s="903"/>
      <c r="K220" s="904"/>
      <c r="L220" s="705">
        <v>0</v>
      </c>
      <c r="M220" s="707">
        <v>0</v>
      </c>
      <c r="N220" s="702"/>
      <c r="O220" s="705">
        <v>0</v>
      </c>
      <c r="P220" s="707">
        <v>0</v>
      </c>
      <c r="Q220" s="893"/>
      <c r="R220" s="703">
        <v>0</v>
      </c>
      <c r="S220" s="703">
        <v>0</v>
      </c>
      <c r="T220" s="686">
        <v>0</v>
      </c>
      <c r="U220" s="686">
        <v>0</v>
      </c>
      <c r="V220" s="686">
        <v>0</v>
      </c>
      <c r="W220" s="686">
        <v>0</v>
      </c>
      <c r="X220" s="686">
        <v>0</v>
      </c>
      <c r="Y220" s="686">
        <v>0</v>
      </c>
      <c r="Z220" s="686">
        <v>0</v>
      </c>
      <c r="AA220" s="686">
        <v>0</v>
      </c>
      <c r="AB220" s="686">
        <v>0</v>
      </c>
      <c r="AC220" s="686">
        <v>0</v>
      </c>
      <c r="AD220" s="686">
        <v>0</v>
      </c>
      <c r="AE220" s="703">
        <v>0</v>
      </c>
      <c r="AF220" s="686">
        <v>0</v>
      </c>
      <c r="AG220" s="686">
        <v>0</v>
      </c>
      <c r="AH220" s="686">
        <v>0</v>
      </c>
      <c r="AI220" s="686">
        <v>0</v>
      </c>
      <c r="AJ220" s="686">
        <v>0</v>
      </c>
      <c r="AK220" s="686">
        <v>0</v>
      </c>
      <c r="AL220" s="686">
        <v>0</v>
      </c>
      <c r="AM220" s="686">
        <v>-2421.2999999999988</v>
      </c>
      <c r="AN220" s="686">
        <v>-2421.2999999999988</v>
      </c>
      <c r="AO220" s="686">
        <v>-2421.2999999999988</v>
      </c>
      <c r="AP220" s="704">
        <v>-2421.2999999999988</v>
      </c>
    </row>
    <row r="221" spans="1:43" ht="14.25" customHeight="1">
      <c r="A221" s="799"/>
      <c r="B221" s="891" t="s">
        <v>1680</v>
      </c>
      <c r="C221" s="902" t="s">
        <v>2203</v>
      </c>
      <c r="D221" s="496"/>
      <c r="E221" s="893"/>
      <c r="F221" s="686"/>
      <c r="G221" s="686"/>
      <c r="H221" s="705">
        <v>0</v>
      </c>
      <c r="I221" s="680">
        <v>0</v>
      </c>
      <c r="J221" s="903"/>
      <c r="K221" s="904"/>
      <c r="L221" s="705"/>
      <c r="M221" s="707">
        <v>0</v>
      </c>
      <c r="N221" s="702"/>
      <c r="O221" s="705"/>
      <c r="P221" s="707">
        <v>0</v>
      </c>
      <c r="Q221" s="893"/>
      <c r="R221" s="703"/>
      <c r="S221" s="703"/>
      <c r="T221" s="686"/>
      <c r="U221" s="686"/>
      <c r="V221" s="686"/>
      <c r="W221" s="686"/>
      <c r="X221" s="686"/>
      <c r="Y221" s="686"/>
      <c r="Z221" s="686"/>
      <c r="AA221" s="686"/>
      <c r="AB221" s="686"/>
      <c r="AC221" s="686"/>
      <c r="AD221" s="686"/>
      <c r="AE221" s="703"/>
      <c r="AF221" s="686"/>
      <c r="AG221" s="686"/>
      <c r="AH221" s="686"/>
      <c r="AI221" s="686"/>
      <c r="AJ221" s="686"/>
      <c r="AK221" s="686"/>
      <c r="AL221" s="686"/>
      <c r="AM221" s="686"/>
      <c r="AN221" s="686"/>
      <c r="AO221" s="686"/>
      <c r="AP221" s="704"/>
    </row>
    <row r="222" spans="1:43" ht="12.5">
      <c r="A222" s="799"/>
      <c r="B222" s="891" t="s">
        <v>1686</v>
      </c>
      <c r="C222" s="902" t="s">
        <v>2204</v>
      </c>
      <c r="D222" s="496"/>
      <c r="E222" s="893"/>
      <c r="F222" s="686"/>
      <c r="G222" s="686"/>
      <c r="H222" s="705">
        <v>0</v>
      </c>
      <c r="I222" s="680">
        <v>0</v>
      </c>
      <c r="J222" s="903"/>
      <c r="K222" s="904"/>
      <c r="L222" s="705"/>
      <c r="M222" s="707">
        <v>0</v>
      </c>
      <c r="N222" s="702"/>
      <c r="O222" s="705"/>
      <c r="P222" s="707">
        <v>0</v>
      </c>
      <c r="Q222" s="893"/>
      <c r="R222" s="703"/>
      <c r="S222" s="703"/>
      <c r="T222" s="686"/>
      <c r="U222" s="686"/>
      <c r="V222" s="686"/>
      <c r="W222" s="686"/>
      <c r="X222" s="686"/>
      <c r="Y222" s="686"/>
      <c r="Z222" s="686"/>
      <c r="AA222" s="686"/>
      <c r="AB222" s="686"/>
      <c r="AC222" s="686"/>
      <c r="AD222" s="686"/>
      <c r="AE222" s="703"/>
      <c r="AF222" s="686"/>
      <c r="AG222" s="686"/>
      <c r="AH222" s="686"/>
      <c r="AI222" s="686"/>
      <c r="AJ222" s="686"/>
      <c r="AK222" s="686"/>
      <c r="AL222" s="686"/>
      <c r="AM222" s="686"/>
      <c r="AN222" s="686"/>
      <c r="AO222" s="686"/>
      <c r="AP222" s="704"/>
    </row>
    <row r="223" spans="1:43" ht="1" customHeight="1" outlineLevel="2">
      <c r="A223" s="799"/>
      <c r="B223" s="891"/>
      <c r="C223" s="902"/>
      <c r="D223" s="496"/>
      <c r="E223" s="893"/>
      <c r="F223" s="686"/>
      <c r="G223" s="686"/>
      <c r="H223" s="705">
        <v>0</v>
      </c>
      <c r="I223" s="680">
        <v>0</v>
      </c>
      <c r="J223" s="903"/>
      <c r="K223" s="904"/>
      <c r="L223" s="705"/>
      <c r="M223" s="707">
        <v>0</v>
      </c>
      <c r="N223" s="702"/>
      <c r="O223" s="705"/>
      <c r="P223" s="707">
        <v>0</v>
      </c>
      <c r="Q223" s="893"/>
      <c r="R223" s="703"/>
      <c r="S223" s="703"/>
      <c r="T223" s="686"/>
      <c r="U223" s="686"/>
      <c r="V223" s="686"/>
      <c r="W223" s="686"/>
      <c r="X223" s="686"/>
      <c r="Y223" s="686"/>
      <c r="Z223" s="686"/>
      <c r="AA223" s="686"/>
      <c r="AB223" s="686"/>
      <c r="AC223" s="686"/>
      <c r="AD223" s="686"/>
      <c r="AE223" s="703"/>
      <c r="AF223" s="686"/>
      <c r="AG223" s="686"/>
      <c r="AH223" s="686"/>
      <c r="AI223" s="686"/>
      <c r="AJ223" s="686"/>
      <c r="AK223" s="686"/>
      <c r="AL223" s="686"/>
      <c r="AM223" s="686"/>
      <c r="AN223" s="686"/>
      <c r="AO223" s="686"/>
      <c r="AP223" s="704"/>
    </row>
    <row r="224" spans="1:43" ht="12.5" outlineLevel="3">
      <c r="A224" s="799" t="s">
        <v>2205</v>
      </c>
      <c r="B224" s="800" t="s">
        <v>2206</v>
      </c>
      <c r="C224" s="801" t="s">
        <v>2207</v>
      </c>
      <c r="D224" s="802"/>
      <c r="E224" s="803"/>
      <c r="F224" s="686">
        <v>975479.03</v>
      </c>
      <c r="G224" s="686">
        <v>623020.68000000005</v>
      </c>
      <c r="H224" s="686">
        <v>352458.35</v>
      </c>
      <c r="I224" s="804">
        <v>0.56572496116822313</v>
      </c>
      <c r="J224" s="804"/>
      <c r="K224" s="805"/>
      <c r="L224" s="705">
        <v>953206.53</v>
      </c>
      <c r="M224" s="707">
        <v>22272.5</v>
      </c>
      <c r="N224" s="805"/>
      <c r="O224" s="705">
        <v>746242.14</v>
      </c>
      <c r="P224" s="707">
        <v>229236.89</v>
      </c>
      <c r="R224" s="703">
        <v>542063.6</v>
      </c>
      <c r="S224" s="703">
        <v>453014.96</v>
      </c>
      <c r="T224" s="686">
        <v>363966.32</v>
      </c>
      <c r="U224" s="686">
        <v>274917.68</v>
      </c>
      <c r="V224" s="686">
        <v>185869.04</v>
      </c>
      <c r="W224" s="686">
        <v>223527.89</v>
      </c>
      <c r="X224" s="686">
        <v>133998.66</v>
      </c>
      <c r="Y224" s="686">
        <v>1043924.89</v>
      </c>
      <c r="Z224" s="686">
        <v>953206.53</v>
      </c>
      <c r="AA224" s="686">
        <v>849528.58000000007</v>
      </c>
      <c r="AB224" s="686">
        <v>806594.39</v>
      </c>
      <c r="AC224" s="686">
        <v>702658.52</v>
      </c>
      <c r="AD224" s="686">
        <v>623020.68000000005</v>
      </c>
      <c r="AE224" s="703">
        <v>519828.32</v>
      </c>
      <c r="AF224" s="686">
        <v>416635.96</v>
      </c>
      <c r="AG224" s="686">
        <v>313443.60000000003</v>
      </c>
      <c r="AH224" s="686">
        <v>210251.24</v>
      </c>
      <c r="AI224" s="686">
        <v>242777.77000000002</v>
      </c>
      <c r="AJ224" s="686">
        <v>138809.97</v>
      </c>
      <c r="AK224" s="686">
        <v>746242.14</v>
      </c>
      <c r="AL224" s="686">
        <v>975479.03</v>
      </c>
      <c r="AM224" s="686">
        <v>975479.03</v>
      </c>
      <c r="AN224" s="686">
        <v>975479.03</v>
      </c>
      <c r="AO224" s="686">
        <v>975479.03</v>
      </c>
      <c r="AP224" s="704">
        <v>975479.03</v>
      </c>
      <c r="AQ224" s="686"/>
    </row>
    <row r="225" spans="1:43" ht="12.5" outlineLevel="3">
      <c r="A225" s="799" t="s">
        <v>3437</v>
      </c>
      <c r="B225" s="800" t="s">
        <v>3438</v>
      </c>
      <c r="C225" s="801" t="s">
        <v>3439</v>
      </c>
      <c r="D225" s="802"/>
      <c r="E225" s="803"/>
      <c r="F225" s="686">
        <v>0</v>
      </c>
      <c r="G225" s="686">
        <v>0</v>
      </c>
      <c r="H225" s="686">
        <v>0</v>
      </c>
      <c r="I225" s="804">
        <v>0</v>
      </c>
      <c r="J225" s="804"/>
      <c r="K225" s="805"/>
      <c r="L225" s="705">
        <v>0</v>
      </c>
      <c r="M225" s="707">
        <v>0</v>
      </c>
      <c r="N225" s="805"/>
      <c r="O225" s="705">
        <v>0</v>
      </c>
      <c r="P225" s="707">
        <v>0</v>
      </c>
      <c r="R225" s="703">
        <v>0</v>
      </c>
      <c r="S225" s="703">
        <v>0</v>
      </c>
      <c r="T225" s="686">
        <v>0</v>
      </c>
      <c r="U225" s="686">
        <v>0</v>
      </c>
      <c r="V225" s="686">
        <v>0</v>
      </c>
      <c r="W225" s="686">
        <v>0</v>
      </c>
      <c r="X225" s="686">
        <v>0</v>
      </c>
      <c r="Y225" s="686">
        <v>0</v>
      </c>
      <c r="Z225" s="686">
        <v>0</v>
      </c>
      <c r="AA225" s="686">
        <v>0</v>
      </c>
      <c r="AB225" s="686">
        <v>1265621.1400000001</v>
      </c>
      <c r="AC225" s="686">
        <v>0</v>
      </c>
      <c r="AD225" s="686">
        <v>0</v>
      </c>
      <c r="AE225" s="703">
        <v>0</v>
      </c>
      <c r="AF225" s="686">
        <v>0</v>
      </c>
      <c r="AG225" s="686">
        <v>0</v>
      </c>
      <c r="AH225" s="686">
        <v>801307.06</v>
      </c>
      <c r="AI225" s="686">
        <v>0</v>
      </c>
      <c r="AJ225" s="686">
        <v>0</v>
      </c>
      <c r="AK225" s="686">
        <v>0</v>
      </c>
      <c r="AL225" s="686">
        <v>0</v>
      </c>
      <c r="AM225" s="686">
        <v>0</v>
      </c>
      <c r="AN225" s="686">
        <v>0</v>
      </c>
      <c r="AO225" s="686">
        <v>0</v>
      </c>
      <c r="AP225" s="704">
        <v>0</v>
      </c>
      <c r="AQ225" s="686"/>
    </row>
    <row r="226" spans="1:43" ht="12.5" outlineLevel="3">
      <c r="A226" s="799" t="s">
        <v>2208</v>
      </c>
      <c r="B226" s="800" t="s">
        <v>2209</v>
      </c>
      <c r="C226" s="801" t="s">
        <v>2210</v>
      </c>
      <c r="D226" s="802"/>
      <c r="E226" s="803"/>
      <c r="F226" s="686">
        <v>37783.160000000003</v>
      </c>
      <c r="G226" s="686">
        <v>90947.44</v>
      </c>
      <c r="H226" s="686">
        <v>-53164.28</v>
      </c>
      <c r="I226" s="804">
        <v>-0.58456048900331881</v>
      </c>
      <c r="J226" s="804"/>
      <c r="K226" s="805"/>
      <c r="L226" s="705">
        <v>163705.4</v>
      </c>
      <c r="M226" s="707">
        <v>-125922.23999999999</v>
      </c>
      <c r="N226" s="805"/>
      <c r="O226" s="705">
        <v>47228.959999999999</v>
      </c>
      <c r="P226" s="707">
        <v>-9445.7999999999956</v>
      </c>
      <c r="R226" s="703">
        <v>49087.31</v>
      </c>
      <c r="S226" s="703">
        <v>39269.83</v>
      </c>
      <c r="T226" s="686">
        <v>29452.350000000002</v>
      </c>
      <c r="U226" s="686">
        <v>19634.87</v>
      </c>
      <c r="V226" s="686">
        <v>9817.39</v>
      </c>
      <c r="W226" s="686">
        <v>-0.04</v>
      </c>
      <c r="X226" s="686">
        <v>200084.38</v>
      </c>
      <c r="Y226" s="686">
        <v>181894.89</v>
      </c>
      <c r="Z226" s="686">
        <v>163705.4</v>
      </c>
      <c r="AA226" s="686">
        <v>145515.91</v>
      </c>
      <c r="AB226" s="686">
        <v>127326.42</v>
      </c>
      <c r="AC226" s="686">
        <v>109136.93000000001</v>
      </c>
      <c r="AD226" s="686">
        <v>90947.44</v>
      </c>
      <c r="AE226" s="703">
        <v>72757.95</v>
      </c>
      <c r="AF226" s="686">
        <v>54568.46</v>
      </c>
      <c r="AG226" s="686">
        <v>121391.14</v>
      </c>
      <c r="AH226" s="686">
        <v>93755.85</v>
      </c>
      <c r="AI226" s="686">
        <v>66120.56</v>
      </c>
      <c r="AJ226" s="686">
        <v>56674.76</v>
      </c>
      <c r="AK226" s="686">
        <v>47228.959999999999</v>
      </c>
      <c r="AL226" s="686">
        <v>37783.160000000003</v>
      </c>
      <c r="AM226" s="686">
        <v>37783.160000000003</v>
      </c>
      <c r="AN226" s="686">
        <v>37783.160000000003</v>
      </c>
      <c r="AO226" s="686">
        <v>37783.160000000003</v>
      </c>
      <c r="AP226" s="704">
        <v>37783.160000000003</v>
      </c>
      <c r="AQ226" s="686"/>
    </row>
    <row r="227" spans="1:43" ht="12.5" outlineLevel="3">
      <c r="A227" s="799" t="s">
        <v>2211</v>
      </c>
      <c r="B227" s="800" t="s">
        <v>2212</v>
      </c>
      <c r="C227" s="801" t="s">
        <v>2213</v>
      </c>
      <c r="D227" s="802"/>
      <c r="E227" s="803"/>
      <c r="F227" s="686">
        <v>95204.67</v>
      </c>
      <c r="G227" s="686">
        <v>105861.25</v>
      </c>
      <c r="H227" s="686">
        <v>-10656.580000000002</v>
      </c>
      <c r="I227" s="804">
        <v>-0.10066554097934799</v>
      </c>
      <c r="J227" s="804"/>
      <c r="K227" s="805"/>
      <c r="L227" s="705">
        <v>88980.42</v>
      </c>
      <c r="M227" s="707">
        <v>6224.25</v>
      </c>
      <c r="N227" s="805"/>
      <c r="O227" s="705">
        <v>142872.24</v>
      </c>
      <c r="P227" s="707">
        <v>-47667.569999999992</v>
      </c>
      <c r="R227" s="703">
        <v>21039.920000000002</v>
      </c>
      <c r="S227" s="703">
        <v>122941.75</v>
      </c>
      <c r="T227" s="686">
        <v>74938.8</v>
      </c>
      <c r="U227" s="686">
        <v>52908.23</v>
      </c>
      <c r="V227" s="686">
        <v>127743.49</v>
      </c>
      <c r="W227" s="686">
        <v>88384.77</v>
      </c>
      <c r="X227" s="686">
        <v>84072.34</v>
      </c>
      <c r="Y227" s="686">
        <v>122595.76000000001</v>
      </c>
      <c r="Z227" s="686">
        <v>88980.42</v>
      </c>
      <c r="AA227" s="686">
        <v>98660.58</v>
      </c>
      <c r="AB227" s="686">
        <v>116935.11</v>
      </c>
      <c r="AC227" s="686">
        <v>75701.09</v>
      </c>
      <c r="AD227" s="686">
        <v>105861.25</v>
      </c>
      <c r="AE227" s="703">
        <v>163308.23000000001</v>
      </c>
      <c r="AF227" s="686">
        <v>99123.24</v>
      </c>
      <c r="AG227" s="686">
        <v>82999.63</v>
      </c>
      <c r="AH227" s="686">
        <v>110996.62</v>
      </c>
      <c r="AI227" s="686">
        <v>125788.27</v>
      </c>
      <c r="AJ227" s="686">
        <v>126761.68000000001</v>
      </c>
      <c r="AK227" s="686">
        <v>142872.24</v>
      </c>
      <c r="AL227" s="686">
        <v>95204.67</v>
      </c>
      <c r="AM227" s="686">
        <v>95204.67</v>
      </c>
      <c r="AN227" s="686">
        <v>95204.67</v>
      </c>
      <c r="AO227" s="686">
        <v>95204.67</v>
      </c>
      <c r="AP227" s="704">
        <v>95204.67</v>
      </c>
      <c r="AQ227" s="686"/>
    </row>
    <row r="228" spans="1:43" ht="12.5" outlineLevel="3">
      <c r="A228" s="799" t="s">
        <v>2214</v>
      </c>
      <c r="B228" s="800" t="s">
        <v>2215</v>
      </c>
      <c r="C228" s="801" t="s">
        <v>2216</v>
      </c>
      <c r="D228" s="802"/>
      <c r="E228" s="803"/>
      <c r="F228" s="686">
        <v>16395786.27</v>
      </c>
      <c r="G228" s="686">
        <v>14166204.35</v>
      </c>
      <c r="H228" s="686">
        <v>2229581.92</v>
      </c>
      <c r="I228" s="804">
        <v>0.15738738937505162</v>
      </c>
      <c r="J228" s="804"/>
      <c r="K228" s="805"/>
      <c r="L228" s="705">
        <v>15289540.65</v>
      </c>
      <c r="M228" s="707">
        <v>1106245.6199999992</v>
      </c>
      <c r="N228" s="805"/>
      <c r="O228" s="705">
        <v>16378838.529999999</v>
      </c>
      <c r="P228" s="707">
        <v>16947.740000000224</v>
      </c>
      <c r="R228" s="703">
        <v>14228993.9</v>
      </c>
      <c r="S228" s="703">
        <v>14275980.82</v>
      </c>
      <c r="T228" s="686">
        <v>14322967.74</v>
      </c>
      <c r="U228" s="686">
        <v>14626698.9</v>
      </c>
      <c r="V228" s="686">
        <v>14759267.25</v>
      </c>
      <c r="W228" s="686">
        <v>14891835.6</v>
      </c>
      <c r="X228" s="686">
        <v>15024403.949999999</v>
      </c>
      <c r="Y228" s="686">
        <v>15156972.300000001</v>
      </c>
      <c r="Z228" s="686">
        <v>15289540.65</v>
      </c>
      <c r="AA228" s="686">
        <v>15422109</v>
      </c>
      <c r="AB228" s="686">
        <v>15554677.35</v>
      </c>
      <c r="AC228" s="686">
        <v>14019475.85</v>
      </c>
      <c r="AD228" s="686">
        <v>14166204.35</v>
      </c>
      <c r="AE228" s="703">
        <v>14190399.26</v>
      </c>
      <c r="AF228" s="686">
        <v>14214594.17</v>
      </c>
      <c r="AG228" s="686">
        <v>14217047.57</v>
      </c>
      <c r="AH228" s="686">
        <v>14233995.310000001</v>
      </c>
      <c r="AI228" s="686">
        <v>14250943.050000001</v>
      </c>
      <c r="AJ228" s="686">
        <v>16361890.789999999</v>
      </c>
      <c r="AK228" s="686">
        <v>16378838.529999999</v>
      </c>
      <c r="AL228" s="686">
        <v>16395786.27</v>
      </c>
      <c r="AM228" s="686">
        <v>16395786.27</v>
      </c>
      <c r="AN228" s="686">
        <v>16395786.27</v>
      </c>
      <c r="AO228" s="686">
        <v>16395786.27</v>
      </c>
      <c r="AP228" s="704">
        <v>16395786.27</v>
      </c>
      <c r="AQ228" s="686"/>
    </row>
    <row r="229" spans="1:43" ht="12.5" outlineLevel="3">
      <c r="A229" s="799" t="s">
        <v>2218</v>
      </c>
      <c r="B229" s="800" t="s">
        <v>2219</v>
      </c>
      <c r="C229" s="801" t="s">
        <v>2217</v>
      </c>
      <c r="D229" s="802"/>
      <c r="E229" s="803"/>
      <c r="F229" s="686">
        <v>0</v>
      </c>
      <c r="G229" s="686">
        <v>0</v>
      </c>
      <c r="H229" s="686">
        <v>0</v>
      </c>
      <c r="I229" s="804">
        <v>0</v>
      </c>
      <c r="J229" s="804"/>
      <c r="K229" s="805"/>
      <c r="L229" s="705">
        <v>0</v>
      </c>
      <c r="M229" s="707">
        <v>0</v>
      </c>
      <c r="N229" s="805"/>
      <c r="O229" s="705">
        <v>0</v>
      </c>
      <c r="P229" s="707">
        <v>0</v>
      </c>
      <c r="R229" s="703">
        <v>311523</v>
      </c>
      <c r="S229" s="703">
        <v>0</v>
      </c>
      <c r="T229" s="686">
        <v>0</v>
      </c>
      <c r="U229" s="686">
        <v>0</v>
      </c>
      <c r="V229" s="686">
        <v>0</v>
      </c>
      <c r="W229" s="686">
        <v>0</v>
      </c>
      <c r="X229" s="686">
        <v>0</v>
      </c>
      <c r="Y229" s="686">
        <v>0</v>
      </c>
      <c r="Z229" s="686">
        <v>0</v>
      </c>
      <c r="AA229" s="686">
        <v>0</v>
      </c>
      <c r="AB229" s="686">
        <v>0</v>
      </c>
      <c r="AC229" s="686">
        <v>0</v>
      </c>
      <c r="AD229" s="686">
        <v>0</v>
      </c>
      <c r="AE229" s="703">
        <v>0</v>
      </c>
      <c r="AF229" s="686">
        <v>0</v>
      </c>
      <c r="AG229" s="686">
        <v>0</v>
      </c>
      <c r="AH229" s="686">
        <v>0</v>
      </c>
      <c r="AI229" s="686">
        <v>0</v>
      </c>
      <c r="AJ229" s="686">
        <v>0</v>
      </c>
      <c r="AK229" s="686">
        <v>0</v>
      </c>
      <c r="AL229" s="686">
        <v>0</v>
      </c>
      <c r="AM229" s="686">
        <v>0</v>
      </c>
      <c r="AN229" s="686">
        <v>0</v>
      </c>
      <c r="AO229" s="686">
        <v>0</v>
      </c>
      <c r="AP229" s="704">
        <v>0</v>
      </c>
      <c r="AQ229" s="686"/>
    </row>
    <row r="230" spans="1:43" ht="12.5" outlineLevel="3">
      <c r="A230" s="799" t="s">
        <v>3241</v>
      </c>
      <c r="B230" s="800" t="s">
        <v>3242</v>
      </c>
      <c r="C230" s="801" t="s">
        <v>2217</v>
      </c>
      <c r="D230" s="802"/>
      <c r="E230" s="803"/>
      <c r="F230" s="686">
        <v>0</v>
      </c>
      <c r="G230" s="686">
        <v>327284</v>
      </c>
      <c r="H230" s="686">
        <v>-327284</v>
      </c>
      <c r="I230" s="804" t="s">
        <v>3376</v>
      </c>
      <c r="J230" s="804"/>
      <c r="K230" s="805"/>
      <c r="L230" s="705">
        <v>244246</v>
      </c>
      <c r="M230" s="707">
        <v>-244246</v>
      </c>
      <c r="N230" s="805"/>
      <c r="O230" s="705">
        <v>0</v>
      </c>
      <c r="P230" s="707">
        <v>0</v>
      </c>
      <c r="R230" s="703">
        <v>0</v>
      </c>
      <c r="S230" s="703">
        <v>372860</v>
      </c>
      <c r="T230" s="686">
        <v>417961</v>
      </c>
      <c r="U230" s="686">
        <v>470151</v>
      </c>
      <c r="V230" s="686">
        <v>380776</v>
      </c>
      <c r="W230" s="686">
        <v>356998</v>
      </c>
      <c r="X230" s="686">
        <v>367308</v>
      </c>
      <c r="Y230" s="686">
        <v>341736</v>
      </c>
      <c r="Z230" s="686">
        <v>244246</v>
      </c>
      <c r="AA230" s="686">
        <v>406305</v>
      </c>
      <c r="AB230" s="686">
        <v>362825</v>
      </c>
      <c r="AC230" s="686">
        <v>234905</v>
      </c>
      <c r="AD230" s="686">
        <v>327284</v>
      </c>
      <c r="AE230" s="703">
        <v>0</v>
      </c>
      <c r="AF230" s="686">
        <v>0</v>
      </c>
      <c r="AG230" s="686">
        <v>0</v>
      </c>
      <c r="AH230" s="686">
        <v>0</v>
      </c>
      <c r="AI230" s="686">
        <v>0</v>
      </c>
      <c r="AJ230" s="686">
        <v>0</v>
      </c>
      <c r="AK230" s="686">
        <v>0</v>
      </c>
      <c r="AL230" s="686">
        <v>0</v>
      </c>
      <c r="AM230" s="686">
        <v>0</v>
      </c>
      <c r="AN230" s="686">
        <v>0</v>
      </c>
      <c r="AO230" s="686">
        <v>0</v>
      </c>
      <c r="AP230" s="704">
        <v>0</v>
      </c>
      <c r="AQ230" s="686"/>
    </row>
    <row r="231" spans="1:43" ht="12.5" outlineLevel="3">
      <c r="A231" s="799" t="s">
        <v>3565</v>
      </c>
      <c r="B231" s="800" t="s">
        <v>3566</v>
      </c>
      <c r="C231" s="801" t="s">
        <v>2217</v>
      </c>
      <c r="D231" s="802"/>
      <c r="E231" s="803"/>
      <c r="F231" s="686">
        <v>436775</v>
      </c>
      <c r="G231" s="686">
        <v>0</v>
      </c>
      <c r="H231" s="686">
        <v>436775</v>
      </c>
      <c r="I231" s="804" t="s">
        <v>3376</v>
      </c>
      <c r="J231" s="804"/>
      <c r="K231" s="805"/>
      <c r="L231" s="705">
        <v>0</v>
      </c>
      <c r="M231" s="707">
        <v>436775</v>
      </c>
      <c r="N231" s="805"/>
      <c r="O231" s="705">
        <v>357797</v>
      </c>
      <c r="P231" s="707">
        <v>78978</v>
      </c>
      <c r="R231" s="703">
        <v>0</v>
      </c>
      <c r="S231" s="703">
        <v>0</v>
      </c>
      <c r="T231" s="686">
        <v>0</v>
      </c>
      <c r="U231" s="686">
        <v>0</v>
      </c>
      <c r="V231" s="686">
        <v>0</v>
      </c>
      <c r="W231" s="686">
        <v>0</v>
      </c>
      <c r="X231" s="686">
        <v>0</v>
      </c>
      <c r="Y231" s="686">
        <v>0</v>
      </c>
      <c r="Z231" s="686">
        <v>0</v>
      </c>
      <c r="AA231" s="686">
        <v>0</v>
      </c>
      <c r="AB231" s="686">
        <v>0</v>
      </c>
      <c r="AC231" s="686">
        <v>0</v>
      </c>
      <c r="AD231" s="686">
        <v>0</v>
      </c>
      <c r="AE231" s="703">
        <v>398502</v>
      </c>
      <c r="AF231" s="686">
        <v>458429</v>
      </c>
      <c r="AG231" s="686">
        <v>454017</v>
      </c>
      <c r="AH231" s="686">
        <v>404787</v>
      </c>
      <c r="AI231" s="686">
        <v>332475</v>
      </c>
      <c r="AJ231" s="686">
        <v>358631</v>
      </c>
      <c r="AK231" s="686">
        <v>357797</v>
      </c>
      <c r="AL231" s="686">
        <v>436775</v>
      </c>
      <c r="AM231" s="686">
        <v>436775</v>
      </c>
      <c r="AN231" s="686">
        <v>436775</v>
      </c>
      <c r="AO231" s="686">
        <v>436775</v>
      </c>
      <c r="AP231" s="704">
        <v>436775</v>
      </c>
      <c r="AQ231" s="686"/>
    </row>
    <row r="232" spans="1:43" ht="12.5" outlineLevel="3">
      <c r="A232" s="799" t="s">
        <v>2221</v>
      </c>
      <c r="B232" s="800" t="s">
        <v>2222</v>
      </c>
      <c r="C232" s="801" t="s">
        <v>2220</v>
      </c>
      <c r="D232" s="802"/>
      <c r="E232" s="803"/>
      <c r="F232" s="686">
        <v>0</v>
      </c>
      <c r="G232" s="686">
        <v>0</v>
      </c>
      <c r="H232" s="686">
        <v>0</v>
      </c>
      <c r="I232" s="804">
        <v>0</v>
      </c>
      <c r="J232" s="804"/>
      <c r="K232" s="805"/>
      <c r="L232" s="705">
        <v>0</v>
      </c>
      <c r="M232" s="707">
        <v>0</v>
      </c>
      <c r="N232" s="805"/>
      <c r="O232" s="705">
        <v>0</v>
      </c>
      <c r="P232" s="707">
        <v>0</v>
      </c>
      <c r="R232" s="703">
        <v>49105</v>
      </c>
      <c r="S232" s="703">
        <v>0</v>
      </c>
      <c r="T232" s="686">
        <v>0</v>
      </c>
      <c r="U232" s="686">
        <v>0</v>
      </c>
      <c r="V232" s="686">
        <v>0</v>
      </c>
      <c r="W232" s="686">
        <v>0</v>
      </c>
      <c r="X232" s="686">
        <v>0</v>
      </c>
      <c r="Y232" s="686">
        <v>0</v>
      </c>
      <c r="Z232" s="686">
        <v>0</v>
      </c>
      <c r="AA232" s="686">
        <v>0</v>
      </c>
      <c r="AB232" s="686">
        <v>0</v>
      </c>
      <c r="AC232" s="686">
        <v>0</v>
      </c>
      <c r="AD232" s="686">
        <v>0</v>
      </c>
      <c r="AE232" s="703">
        <v>0</v>
      </c>
      <c r="AF232" s="686">
        <v>0</v>
      </c>
      <c r="AG232" s="686">
        <v>0</v>
      </c>
      <c r="AH232" s="686">
        <v>0</v>
      </c>
      <c r="AI232" s="686">
        <v>0</v>
      </c>
      <c r="AJ232" s="686">
        <v>0</v>
      </c>
      <c r="AK232" s="686">
        <v>0</v>
      </c>
      <c r="AL232" s="686">
        <v>0</v>
      </c>
      <c r="AM232" s="686">
        <v>0</v>
      </c>
      <c r="AN232" s="686">
        <v>0</v>
      </c>
      <c r="AO232" s="686">
        <v>0</v>
      </c>
      <c r="AP232" s="704">
        <v>0</v>
      </c>
      <c r="AQ232" s="686"/>
    </row>
    <row r="233" spans="1:43" ht="12.5" outlineLevel="3">
      <c r="A233" s="799" t="s">
        <v>3243</v>
      </c>
      <c r="B233" s="800" t="s">
        <v>3244</v>
      </c>
      <c r="C233" s="801" t="s">
        <v>2220</v>
      </c>
      <c r="D233" s="802"/>
      <c r="E233" s="803"/>
      <c r="F233" s="686">
        <v>0</v>
      </c>
      <c r="G233" s="686">
        <v>70340</v>
      </c>
      <c r="H233" s="686">
        <v>-70340</v>
      </c>
      <c r="I233" s="804" t="s">
        <v>3376</v>
      </c>
      <c r="J233" s="804"/>
      <c r="K233" s="805"/>
      <c r="L233" s="705">
        <v>44004</v>
      </c>
      <c r="M233" s="707">
        <v>-44004</v>
      </c>
      <c r="N233" s="805"/>
      <c r="O233" s="705">
        <v>0</v>
      </c>
      <c r="P233" s="707">
        <v>0</v>
      </c>
      <c r="R233" s="703">
        <v>0</v>
      </c>
      <c r="S233" s="703">
        <v>89442</v>
      </c>
      <c r="T233" s="686">
        <v>70479</v>
      </c>
      <c r="U233" s="686">
        <v>134610</v>
      </c>
      <c r="V233" s="686">
        <v>104481</v>
      </c>
      <c r="W233" s="686">
        <v>66911</v>
      </c>
      <c r="X233" s="686">
        <v>107001</v>
      </c>
      <c r="Y233" s="686">
        <v>43766</v>
      </c>
      <c r="Z233" s="686">
        <v>44004</v>
      </c>
      <c r="AA233" s="686">
        <v>49604</v>
      </c>
      <c r="AB233" s="686">
        <v>39400</v>
      </c>
      <c r="AC233" s="686">
        <v>74513</v>
      </c>
      <c r="AD233" s="686">
        <v>70340</v>
      </c>
      <c r="AE233" s="703">
        <v>0</v>
      </c>
      <c r="AF233" s="686">
        <v>0</v>
      </c>
      <c r="AG233" s="686">
        <v>0</v>
      </c>
      <c r="AH233" s="686">
        <v>0</v>
      </c>
      <c r="AI233" s="686">
        <v>0</v>
      </c>
      <c r="AJ233" s="686">
        <v>0</v>
      </c>
      <c r="AK233" s="686">
        <v>0</v>
      </c>
      <c r="AL233" s="686">
        <v>0</v>
      </c>
      <c r="AM233" s="686">
        <v>0</v>
      </c>
      <c r="AN233" s="686">
        <v>0</v>
      </c>
      <c r="AO233" s="686">
        <v>0</v>
      </c>
      <c r="AP233" s="704">
        <v>0</v>
      </c>
      <c r="AQ233" s="686"/>
    </row>
    <row r="234" spans="1:43" ht="12.5" outlineLevel="3">
      <c r="A234" s="799" t="s">
        <v>3567</v>
      </c>
      <c r="B234" s="800" t="s">
        <v>3568</v>
      </c>
      <c r="C234" s="801" t="s">
        <v>2220</v>
      </c>
      <c r="D234" s="802"/>
      <c r="E234" s="803"/>
      <c r="F234" s="686">
        <v>96901</v>
      </c>
      <c r="G234" s="686">
        <v>0</v>
      </c>
      <c r="H234" s="686">
        <v>96901</v>
      </c>
      <c r="I234" s="804" t="s">
        <v>3376</v>
      </c>
      <c r="J234" s="804"/>
      <c r="K234" s="805"/>
      <c r="L234" s="705">
        <v>0</v>
      </c>
      <c r="M234" s="707">
        <v>96901</v>
      </c>
      <c r="N234" s="805"/>
      <c r="O234" s="705">
        <v>95915</v>
      </c>
      <c r="P234" s="707">
        <v>986</v>
      </c>
      <c r="R234" s="703">
        <v>0</v>
      </c>
      <c r="S234" s="703">
        <v>0</v>
      </c>
      <c r="T234" s="686">
        <v>0</v>
      </c>
      <c r="U234" s="686">
        <v>0</v>
      </c>
      <c r="V234" s="686">
        <v>0</v>
      </c>
      <c r="W234" s="686">
        <v>0</v>
      </c>
      <c r="X234" s="686">
        <v>0</v>
      </c>
      <c r="Y234" s="686">
        <v>0</v>
      </c>
      <c r="Z234" s="686">
        <v>0</v>
      </c>
      <c r="AA234" s="686">
        <v>0</v>
      </c>
      <c r="AB234" s="686">
        <v>0</v>
      </c>
      <c r="AC234" s="686">
        <v>0</v>
      </c>
      <c r="AD234" s="686">
        <v>0</v>
      </c>
      <c r="AE234" s="703">
        <v>56130</v>
      </c>
      <c r="AF234" s="686">
        <v>43500</v>
      </c>
      <c r="AG234" s="686">
        <v>42894</v>
      </c>
      <c r="AH234" s="686">
        <v>86468</v>
      </c>
      <c r="AI234" s="686">
        <v>81180</v>
      </c>
      <c r="AJ234" s="686">
        <v>81216</v>
      </c>
      <c r="AK234" s="686">
        <v>95915</v>
      </c>
      <c r="AL234" s="686">
        <v>96901</v>
      </c>
      <c r="AM234" s="686">
        <v>96901</v>
      </c>
      <c r="AN234" s="686">
        <v>96901</v>
      </c>
      <c r="AO234" s="686">
        <v>96901</v>
      </c>
      <c r="AP234" s="704">
        <v>96901</v>
      </c>
      <c r="AQ234" s="686"/>
    </row>
    <row r="235" spans="1:43" ht="12.5" outlineLevel="3">
      <c r="A235" s="799" t="s">
        <v>2223</v>
      </c>
      <c r="B235" s="800" t="s">
        <v>2224</v>
      </c>
      <c r="C235" s="801" t="s">
        <v>2225</v>
      </c>
      <c r="D235" s="802"/>
      <c r="E235" s="803"/>
      <c r="F235" s="686">
        <v>-16395786.27</v>
      </c>
      <c r="G235" s="686">
        <v>-14166204.35</v>
      </c>
      <c r="H235" s="686">
        <v>-2229581.92</v>
      </c>
      <c r="I235" s="804">
        <v>-0.15738738937505162</v>
      </c>
      <c r="J235" s="804"/>
      <c r="K235" s="805"/>
      <c r="L235" s="705">
        <v>-15289540.65</v>
      </c>
      <c r="M235" s="707">
        <v>-1106245.6199999992</v>
      </c>
      <c r="N235" s="805"/>
      <c r="O235" s="705">
        <v>-16378838.529999999</v>
      </c>
      <c r="P235" s="707">
        <v>-16947.740000000224</v>
      </c>
      <c r="R235" s="703">
        <v>-14228993.9</v>
      </c>
      <c r="S235" s="703">
        <v>-14275980.82</v>
      </c>
      <c r="T235" s="686">
        <v>-14322967.74</v>
      </c>
      <c r="U235" s="686">
        <v>-14626698.9</v>
      </c>
      <c r="V235" s="686">
        <v>-14759267.25</v>
      </c>
      <c r="W235" s="686">
        <v>-14891835.6</v>
      </c>
      <c r="X235" s="686">
        <v>-15024403.949999999</v>
      </c>
      <c r="Y235" s="686">
        <v>-15156972.300000001</v>
      </c>
      <c r="Z235" s="686">
        <v>-15289540.65</v>
      </c>
      <c r="AA235" s="686">
        <v>-15422109</v>
      </c>
      <c r="AB235" s="686">
        <v>-15554677.35</v>
      </c>
      <c r="AC235" s="686">
        <v>-14019475.85</v>
      </c>
      <c r="AD235" s="686">
        <v>-14166204.35</v>
      </c>
      <c r="AE235" s="703">
        <v>-14190399.26</v>
      </c>
      <c r="AF235" s="686">
        <v>-14214594.17</v>
      </c>
      <c r="AG235" s="686">
        <v>-14217047.57</v>
      </c>
      <c r="AH235" s="686">
        <v>-14233995.310000001</v>
      </c>
      <c r="AI235" s="686">
        <v>-14250943.050000001</v>
      </c>
      <c r="AJ235" s="686">
        <v>-16361890.789999999</v>
      </c>
      <c r="AK235" s="686">
        <v>-16378838.529999999</v>
      </c>
      <c r="AL235" s="686">
        <v>-16395786.27</v>
      </c>
      <c r="AM235" s="686">
        <v>-16395786.27</v>
      </c>
      <c r="AN235" s="686">
        <v>-16395786.27</v>
      </c>
      <c r="AO235" s="686">
        <v>-16395786.27</v>
      </c>
      <c r="AP235" s="704">
        <v>-16395786.27</v>
      </c>
      <c r="AQ235" s="686"/>
    </row>
    <row r="236" spans="1:43" ht="12.5" outlineLevel="3">
      <c r="A236" s="799" t="s">
        <v>2226</v>
      </c>
      <c r="B236" s="800" t="s">
        <v>2227</v>
      </c>
      <c r="C236" s="801" t="s">
        <v>2228</v>
      </c>
      <c r="D236" s="802"/>
      <c r="E236" s="803"/>
      <c r="F236" s="686">
        <v>1086382.2930000001</v>
      </c>
      <c r="G236" s="686">
        <v>524964.76300000004</v>
      </c>
      <c r="H236" s="686">
        <v>561417.53</v>
      </c>
      <c r="I236" s="804">
        <v>1.0694385024847848</v>
      </c>
      <c r="J236" s="804"/>
      <c r="K236" s="805"/>
      <c r="L236" s="705">
        <v>972368.36300000001</v>
      </c>
      <c r="M236" s="707">
        <v>114013.93000000005</v>
      </c>
      <c r="N236" s="805"/>
      <c r="O236" s="705">
        <v>1547374.273</v>
      </c>
      <c r="P236" s="707">
        <v>-460991.98</v>
      </c>
      <c r="R236" s="703">
        <v>564281.66299999994</v>
      </c>
      <c r="S236" s="703">
        <v>442260.163</v>
      </c>
      <c r="T236" s="686">
        <v>320238.63299999997</v>
      </c>
      <c r="U236" s="686">
        <v>642065.58299999998</v>
      </c>
      <c r="V236" s="686">
        <v>525470.76300000004</v>
      </c>
      <c r="W236" s="686">
        <v>408875.94300000003</v>
      </c>
      <c r="X236" s="686">
        <v>292281.163</v>
      </c>
      <c r="Y236" s="686">
        <v>1084219.263</v>
      </c>
      <c r="Z236" s="686">
        <v>972368.36300000001</v>
      </c>
      <c r="AA236" s="686">
        <v>860517.46299999999</v>
      </c>
      <c r="AB236" s="686">
        <v>748666.56299999997</v>
      </c>
      <c r="AC236" s="686">
        <v>636815.66299999994</v>
      </c>
      <c r="AD236" s="686">
        <v>524964.76300000004</v>
      </c>
      <c r="AE236" s="703">
        <v>413113.86300000001</v>
      </c>
      <c r="AF236" s="686">
        <v>301262.99300000002</v>
      </c>
      <c r="AG236" s="686">
        <v>702930.32299999997</v>
      </c>
      <c r="AH236" s="686">
        <v>584252.473</v>
      </c>
      <c r="AI236" s="686">
        <v>465574.62300000002</v>
      </c>
      <c r="AJ236" s="686">
        <v>346896.77299999999</v>
      </c>
      <c r="AK236" s="686">
        <v>1547374.273</v>
      </c>
      <c r="AL236" s="686">
        <v>1086382.2930000001</v>
      </c>
      <c r="AM236" s="686">
        <v>1086382.2930000001</v>
      </c>
      <c r="AN236" s="686">
        <v>1086382.2930000001</v>
      </c>
      <c r="AO236" s="686">
        <v>1086382.2930000001</v>
      </c>
      <c r="AP236" s="704">
        <v>1086382.2930000001</v>
      </c>
      <c r="AQ236" s="686"/>
    </row>
    <row r="237" spans="1:43" ht="12.5" outlineLevel="3">
      <c r="A237" s="799" t="s">
        <v>2229</v>
      </c>
      <c r="B237" s="800" t="s">
        <v>2230</v>
      </c>
      <c r="C237" s="801" t="s">
        <v>2231</v>
      </c>
      <c r="D237" s="802"/>
      <c r="E237" s="803"/>
      <c r="F237" s="686">
        <v>29566.02</v>
      </c>
      <c r="G237" s="686">
        <v>22779.600000000002</v>
      </c>
      <c r="H237" s="686">
        <v>6786.4199999999983</v>
      </c>
      <c r="I237" s="804">
        <v>0.29791655691934876</v>
      </c>
      <c r="J237" s="804"/>
      <c r="K237" s="805"/>
      <c r="L237" s="705">
        <v>28247.8</v>
      </c>
      <c r="M237" s="707">
        <v>1318.2200000000012</v>
      </c>
      <c r="N237" s="805"/>
      <c r="O237" s="705">
        <v>32741.690000000002</v>
      </c>
      <c r="P237" s="707">
        <v>-3175.6700000000019</v>
      </c>
      <c r="R237" s="703">
        <v>14928.89</v>
      </c>
      <c r="S237" s="703">
        <v>12104.11</v>
      </c>
      <c r="T237" s="686">
        <v>9279.33</v>
      </c>
      <c r="U237" s="686">
        <v>6454.55</v>
      </c>
      <c r="V237" s="686">
        <v>3629.77</v>
      </c>
      <c r="W237" s="686">
        <v>36722.14</v>
      </c>
      <c r="X237" s="686">
        <v>39646.85</v>
      </c>
      <c r="Y237" s="686">
        <v>31072.58</v>
      </c>
      <c r="Z237" s="686">
        <v>28247.8</v>
      </c>
      <c r="AA237" s="686">
        <v>31548.32</v>
      </c>
      <c r="AB237" s="686">
        <v>22598.240000000002</v>
      </c>
      <c r="AC237" s="686">
        <v>19773.46</v>
      </c>
      <c r="AD237" s="686">
        <v>22779.600000000002</v>
      </c>
      <c r="AE237" s="703">
        <v>14123.9</v>
      </c>
      <c r="AF237" s="686">
        <v>11299.12</v>
      </c>
      <c r="AG237" s="686">
        <v>13413.23</v>
      </c>
      <c r="AH237" s="686">
        <v>5649.56</v>
      </c>
      <c r="AI237" s="686">
        <v>38741.93</v>
      </c>
      <c r="AJ237" s="686">
        <v>42026.93</v>
      </c>
      <c r="AK237" s="686">
        <v>32741.690000000002</v>
      </c>
      <c r="AL237" s="686">
        <v>29566.02</v>
      </c>
      <c r="AM237" s="686">
        <v>29566.02</v>
      </c>
      <c r="AN237" s="686">
        <v>29566.02</v>
      </c>
      <c r="AO237" s="686">
        <v>29566.02</v>
      </c>
      <c r="AP237" s="704">
        <v>29566.02</v>
      </c>
      <c r="AQ237" s="686"/>
    </row>
    <row r="238" spans="1:43" ht="12.5" outlineLevel="3">
      <c r="A238" s="799" t="s">
        <v>2232</v>
      </c>
      <c r="B238" s="800" t="s">
        <v>2233</v>
      </c>
      <c r="C238" s="801" t="s">
        <v>2234</v>
      </c>
      <c r="D238" s="802"/>
      <c r="E238" s="803"/>
      <c r="F238" s="686">
        <v>34872766.340000004</v>
      </c>
      <c r="G238" s="686">
        <v>33105797.190000001</v>
      </c>
      <c r="H238" s="686">
        <v>1766969.1500000022</v>
      </c>
      <c r="I238" s="804">
        <v>5.3373405867831999E-2</v>
      </c>
      <c r="J238" s="804"/>
      <c r="K238" s="805"/>
      <c r="L238" s="705">
        <v>32212082.010000002</v>
      </c>
      <c r="M238" s="707">
        <v>2660684.3300000019</v>
      </c>
      <c r="N238" s="805"/>
      <c r="O238" s="705">
        <v>34651042.729999997</v>
      </c>
      <c r="P238" s="707">
        <v>221723.61000000685</v>
      </c>
      <c r="R238" s="703">
        <v>30524846</v>
      </c>
      <c r="S238" s="703">
        <v>30708343.129999999</v>
      </c>
      <c r="T238" s="686">
        <v>30891934.149999999</v>
      </c>
      <c r="U238" s="686">
        <v>31195181.550000001</v>
      </c>
      <c r="V238" s="686">
        <v>31412893.670000002</v>
      </c>
      <c r="W238" s="686">
        <v>31636329.699999999</v>
      </c>
      <c r="X238" s="686">
        <v>31765167.77</v>
      </c>
      <c r="Y238" s="686">
        <v>31988587.489999998</v>
      </c>
      <c r="Z238" s="686">
        <v>32212082.010000002</v>
      </c>
      <c r="AA238" s="686">
        <v>32435506.68</v>
      </c>
      <c r="AB238" s="686">
        <v>32658913.07</v>
      </c>
      <c r="AC238" s="686">
        <v>32882356.43</v>
      </c>
      <c r="AD238" s="686">
        <v>33105797.190000001</v>
      </c>
      <c r="AE238" s="703">
        <v>33329168.449999999</v>
      </c>
      <c r="AF238" s="686">
        <v>33552506.899999999</v>
      </c>
      <c r="AG238" s="686">
        <v>33770987.670000002</v>
      </c>
      <c r="AH238" s="686">
        <v>33992753.310000002</v>
      </c>
      <c r="AI238" s="686">
        <v>34208983.539999999</v>
      </c>
      <c r="AJ238" s="686">
        <v>34429274.719999999</v>
      </c>
      <c r="AK238" s="686">
        <v>34651042.729999997</v>
      </c>
      <c r="AL238" s="686">
        <v>34872766.340000004</v>
      </c>
      <c r="AM238" s="686">
        <v>34872766.340000004</v>
      </c>
      <c r="AN238" s="686">
        <v>34872766.340000004</v>
      </c>
      <c r="AO238" s="686">
        <v>34872766.340000004</v>
      </c>
      <c r="AP238" s="704">
        <v>34872766.340000004</v>
      </c>
      <c r="AQ238" s="686"/>
    </row>
    <row r="239" spans="1:43" ht="12.5" outlineLevel="3">
      <c r="A239" s="799" t="s">
        <v>2235</v>
      </c>
      <c r="B239" s="800" t="s">
        <v>2236</v>
      </c>
      <c r="C239" s="801" t="s">
        <v>2237</v>
      </c>
      <c r="D239" s="802"/>
      <c r="E239" s="803"/>
      <c r="F239" s="686">
        <v>-34872766.340000004</v>
      </c>
      <c r="G239" s="686">
        <v>-33105797.190000001</v>
      </c>
      <c r="H239" s="686">
        <v>-1766969.1500000022</v>
      </c>
      <c r="I239" s="804">
        <v>-5.3373405867831999E-2</v>
      </c>
      <c r="J239" s="804"/>
      <c r="K239" s="805"/>
      <c r="L239" s="705">
        <v>-32212082.010000002</v>
      </c>
      <c r="M239" s="707">
        <v>-2660684.3300000019</v>
      </c>
      <c r="N239" s="805"/>
      <c r="O239" s="705">
        <v>-34651042.729999997</v>
      </c>
      <c r="P239" s="707">
        <v>-221723.61000000685</v>
      </c>
      <c r="R239" s="703">
        <v>-30524846</v>
      </c>
      <c r="S239" s="703">
        <v>-30708343.129999999</v>
      </c>
      <c r="T239" s="686">
        <v>-30891934.149999999</v>
      </c>
      <c r="U239" s="686">
        <v>-31195181.550000001</v>
      </c>
      <c r="V239" s="686">
        <v>-31412893.670000002</v>
      </c>
      <c r="W239" s="686">
        <v>-31636329.699999999</v>
      </c>
      <c r="X239" s="686">
        <v>-31765167.77</v>
      </c>
      <c r="Y239" s="686">
        <v>-31988587.489999998</v>
      </c>
      <c r="Z239" s="686">
        <v>-32212082.010000002</v>
      </c>
      <c r="AA239" s="686">
        <v>-32435506.68</v>
      </c>
      <c r="AB239" s="686">
        <v>-32658913.07</v>
      </c>
      <c r="AC239" s="686">
        <v>-32882356.43</v>
      </c>
      <c r="AD239" s="686">
        <v>-33105797.190000001</v>
      </c>
      <c r="AE239" s="703">
        <v>-33329168.449999999</v>
      </c>
      <c r="AF239" s="686">
        <v>-33552506.899999999</v>
      </c>
      <c r="AG239" s="686">
        <v>-33770987.670000002</v>
      </c>
      <c r="AH239" s="686">
        <v>-33992753.310000002</v>
      </c>
      <c r="AI239" s="686">
        <v>-34208983.539999999</v>
      </c>
      <c r="AJ239" s="686">
        <v>-34429274.719999999</v>
      </c>
      <c r="AK239" s="686">
        <v>-34651042.729999997</v>
      </c>
      <c r="AL239" s="686">
        <v>-34872766.340000004</v>
      </c>
      <c r="AM239" s="686">
        <v>-34872766.340000004</v>
      </c>
      <c r="AN239" s="686">
        <v>-34872766.340000004</v>
      </c>
      <c r="AO239" s="686">
        <v>-34872766.340000004</v>
      </c>
      <c r="AP239" s="704">
        <v>-34872766.340000004</v>
      </c>
      <c r="AQ239" s="686"/>
    </row>
    <row r="240" spans="1:43" ht="12.5" outlineLevel="3">
      <c r="A240" s="799" t="s">
        <v>2238</v>
      </c>
      <c r="B240" s="800" t="s">
        <v>2239</v>
      </c>
      <c r="C240" s="801" t="s">
        <v>2240</v>
      </c>
      <c r="D240" s="802"/>
      <c r="E240" s="803"/>
      <c r="F240" s="686">
        <v>889449.34</v>
      </c>
      <c r="G240" s="686">
        <v>476592.60000000003</v>
      </c>
      <c r="H240" s="686">
        <v>412856.73999999993</v>
      </c>
      <c r="I240" s="804">
        <v>0.86626762564085114</v>
      </c>
      <c r="J240" s="804"/>
      <c r="K240" s="805"/>
      <c r="L240" s="705">
        <v>794321</v>
      </c>
      <c r="M240" s="707">
        <v>95128.339999999967</v>
      </c>
      <c r="N240" s="805"/>
      <c r="O240" s="705">
        <v>978394.27</v>
      </c>
      <c r="P240" s="707">
        <v>-88944.930000000051</v>
      </c>
      <c r="R240" s="703">
        <v>474602.88</v>
      </c>
      <c r="S240" s="703">
        <v>395492.88</v>
      </c>
      <c r="T240" s="686">
        <v>316382.88</v>
      </c>
      <c r="U240" s="686">
        <v>237272.88</v>
      </c>
      <c r="V240" s="686">
        <v>158162.88</v>
      </c>
      <c r="W240" s="686">
        <v>79052.88</v>
      </c>
      <c r="X240" s="686">
        <v>953185.20000000007</v>
      </c>
      <c r="Y240" s="686">
        <v>873753.1</v>
      </c>
      <c r="Z240" s="686">
        <v>794321</v>
      </c>
      <c r="AA240" s="686">
        <v>714888.9</v>
      </c>
      <c r="AB240" s="686">
        <v>635456.80000000005</v>
      </c>
      <c r="AC240" s="686">
        <v>556024.69999999995</v>
      </c>
      <c r="AD240" s="686">
        <v>476592.60000000003</v>
      </c>
      <c r="AE240" s="703">
        <v>397159.60000000003</v>
      </c>
      <c r="AF240" s="686">
        <v>317726.60000000003</v>
      </c>
      <c r="AG240" s="686">
        <v>238293.6</v>
      </c>
      <c r="AH240" s="686">
        <v>158860.6</v>
      </c>
      <c r="AI240" s="686">
        <v>79427.600000000006</v>
      </c>
      <c r="AJ240" s="686">
        <v>-5.4</v>
      </c>
      <c r="AK240" s="686">
        <v>978394.27</v>
      </c>
      <c r="AL240" s="686">
        <v>889449.34</v>
      </c>
      <c r="AM240" s="686">
        <v>889449.34</v>
      </c>
      <c r="AN240" s="686">
        <v>889449.34</v>
      </c>
      <c r="AO240" s="686">
        <v>889449.34</v>
      </c>
      <c r="AP240" s="704">
        <v>889449.34</v>
      </c>
      <c r="AQ240" s="686"/>
    </row>
    <row r="241" spans="1:43" ht="12.5">
      <c r="A241" s="799" t="s">
        <v>2241</v>
      </c>
      <c r="B241" s="891" t="s">
        <v>1689</v>
      </c>
      <c r="C241" s="902" t="s">
        <v>2242</v>
      </c>
      <c r="D241" s="496"/>
      <c r="E241" s="893"/>
      <c r="F241" s="686">
        <v>3647540.5130000003</v>
      </c>
      <c r="G241" s="686">
        <v>2241790.3329999992</v>
      </c>
      <c r="H241" s="705">
        <v>1405750.1800000011</v>
      </c>
      <c r="I241" s="680">
        <v>0.62706585861613739</v>
      </c>
      <c r="J241" s="903"/>
      <c r="K241" s="904"/>
      <c r="L241" s="705">
        <v>3289079.5130000003</v>
      </c>
      <c r="M241" s="707">
        <v>358461</v>
      </c>
      <c r="N241" s="702"/>
      <c r="O241" s="705">
        <v>3948565.5730000031</v>
      </c>
      <c r="P241" s="707">
        <v>-301025.06000000285</v>
      </c>
      <c r="Q241" s="893"/>
      <c r="R241" s="703">
        <v>2026632.2630000012</v>
      </c>
      <c r="S241" s="703">
        <v>1927385.6929999972</v>
      </c>
      <c r="T241" s="686">
        <v>1602698.3130000019</v>
      </c>
      <c r="U241" s="686">
        <v>1838014.7929999987</v>
      </c>
      <c r="V241" s="686">
        <v>1495950.3330000015</v>
      </c>
      <c r="W241" s="686">
        <v>1260472.5829999978</v>
      </c>
      <c r="X241" s="686">
        <v>2177577.5929999994</v>
      </c>
      <c r="Y241" s="686">
        <v>3722962.4829999977</v>
      </c>
      <c r="Z241" s="686">
        <v>3289079.5130000003</v>
      </c>
      <c r="AA241" s="686">
        <v>3156568.753</v>
      </c>
      <c r="AB241" s="686">
        <v>4125423.6629999978</v>
      </c>
      <c r="AC241" s="686">
        <v>2409528.3630000027</v>
      </c>
      <c r="AD241" s="686">
        <v>2241790.3329999992</v>
      </c>
      <c r="AE241" s="703">
        <v>2034923.8630000004</v>
      </c>
      <c r="AF241" s="686">
        <v>1702545.373000002</v>
      </c>
      <c r="AG241" s="686">
        <v>1969382.5230000005</v>
      </c>
      <c r="AH241" s="686">
        <v>2456328.4030000032</v>
      </c>
      <c r="AI241" s="686">
        <v>1432085.7529999972</v>
      </c>
      <c r="AJ241" s="686">
        <v>1151011.7129999981</v>
      </c>
      <c r="AK241" s="686">
        <v>3948565.5730000031</v>
      </c>
      <c r="AL241" s="686">
        <v>3647540.5130000003</v>
      </c>
      <c r="AM241" s="686">
        <v>3647540.5130000003</v>
      </c>
      <c r="AN241" s="686">
        <v>3647540.5130000003</v>
      </c>
      <c r="AO241" s="686">
        <v>3647540.5130000003</v>
      </c>
      <c r="AP241" s="704">
        <v>3647540.5130000003</v>
      </c>
    </row>
    <row r="242" spans="1:43" ht="12.5">
      <c r="A242" s="799"/>
      <c r="B242" s="891" t="s">
        <v>1692</v>
      </c>
      <c r="C242" s="902" t="s">
        <v>2243</v>
      </c>
      <c r="D242" s="496"/>
      <c r="E242" s="893"/>
      <c r="F242" s="686"/>
      <c r="G242" s="686"/>
      <c r="H242" s="705">
        <v>0</v>
      </c>
      <c r="I242" s="680">
        <v>0</v>
      </c>
      <c r="J242" s="903"/>
      <c r="K242" s="904"/>
      <c r="L242" s="705"/>
      <c r="M242" s="707">
        <v>0</v>
      </c>
      <c r="N242" s="702"/>
      <c r="O242" s="705"/>
      <c r="P242" s="707">
        <v>0</v>
      </c>
      <c r="Q242" s="893"/>
      <c r="R242" s="703"/>
      <c r="S242" s="703"/>
      <c r="T242" s="686"/>
      <c r="U242" s="686"/>
      <c r="V242" s="686"/>
      <c r="W242" s="686"/>
      <c r="X242" s="686"/>
      <c r="Y242" s="686"/>
      <c r="Z242" s="686"/>
      <c r="AA242" s="686"/>
      <c r="AB242" s="686"/>
      <c r="AC242" s="686"/>
      <c r="AD242" s="686"/>
      <c r="AE242" s="703"/>
      <c r="AF242" s="686"/>
      <c r="AG242" s="686"/>
      <c r="AH242" s="686"/>
      <c r="AI242" s="686"/>
      <c r="AJ242" s="686"/>
      <c r="AK242" s="686"/>
      <c r="AL242" s="686"/>
      <c r="AM242" s="686"/>
      <c r="AN242" s="686"/>
      <c r="AO242" s="686"/>
      <c r="AP242" s="704"/>
    </row>
    <row r="243" spans="1:43" ht="1" customHeight="1" outlineLevel="2">
      <c r="A243" s="799"/>
      <c r="B243" s="891"/>
      <c r="C243" s="902"/>
      <c r="D243" s="496"/>
      <c r="E243" s="893"/>
      <c r="F243" s="686"/>
      <c r="G243" s="686"/>
      <c r="H243" s="705">
        <v>0</v>
      </c>
      <c r="I243" s="680">
        <v>0</v>
      </c>
      <c r="J243" s="903"/>
      <c r="K243" s="904"/>
      <c r="L243" s="705"/>
      <c r="M243" s="707">
        <v>0</v>
      </c>
      <c r="N243" s="702"/>
      <c r="O243" s="705"/>
      <c r="P243" s="707">
        <v>0</v>
      </c>
      <c r="Q243" s="893"/>
      <c r="R243" s="703"/>
      <c r="S243" s="703"/>
      <c r="T243" s="686"/>
      <c r="U243" s="686"/>
      <c r="V243" s="686"/>
      <c r="W243" s="686"/>
      <c r="X243" s="686"/>
      <c r="Y243" s="686"/>
      <c r="Z243" s="686"/>
      <c r="AA243" s="686"/>
      <c r="AB243" s="686"/>
      <c r="AC243" s="686"/>
      <c r="AD243" s="686"/>
      <c r="AE243" s="703"/>
      <c r="AF243" s="686"/>
      <c r="AG243" s="686"/>
      <c r="AH243" s="686"/>
      <c r="AI243" s="686"/>
      <c r="AJ243" s="686"/>
      <c r="AK243" s="686"/>
      <c r="AL243" s="686"/>
      <c r="AM243" s="686"/>
      <c r="AN243" s="686"/>
      <c r="AO243" s="686"/>
      <c r="AP243" s="704"/>
    </row>
    <row r="244" spans="1:43" ht="12.5">
      <c r="A244" s="799" t="s">
        <v>2244</v>
      </c>
      <c r="B244" s="891" t="s">
        <v>1694</v>
      </c>
      <c r="C244" s="902" t="s">
        <v>2245</v>
      </c>
      <c r="D244" s="496"/>
      <c r="E244" s="893"/>
      <c r="F244" s="686">
        <v>0</v>
      </c>
      <c r="G244" s="686">
        <v>0</v>
      </c>
      <c r="H244" s="705">
        <v>0</v>
      </c>
      <c r="I244" s="680">
        <v>0</v>
      </c>
      <c r="J244" s="903"/>
      <c r="K244" s="904"/>
      <c r="L244" s="705">
        <v>0</v>
      </c>
      <c r="M244" s="707">
        <v>0</v>
      </c>
      <c r="N244" s="702"/>
      <c r="O244" s="705">
        <v>0</v>
      </c>
      <c r="P244" s="707">
        <v>0</v>
      </c>
      <c r="Q244" s="893"/>
      <c r="R244" s="703">
        <v>0</v>
      </c>
      <c r="S244" s="703">
        <v>0</v>
      </c>
      <c r="T244" s="686">
        <v>0</v>
      </c>
      <c r="U244" s="686">
        <v>0</v>
      </c>
      <c r="V244" s="686">
        <v>0</v>
      </c>
      <c r="W244" s="686">
        <v>0</v>
      </c>
      <c r="X244" s="686">
        <v>0</v>
      </c>
      <c r="Y244" s="686">
        <v>0</v>
      </c>
      <c r="Z244" s="686">
        <v>0</v>
      </c>
      <c r="AA244" s="686">
        <v>0</v>
      </c>
      <c r="AB244" s="686">
        <v>0</v>
      </c>
      <c r="AC244" s="686">
        <v>0</v>
      </c>
      <c r="AD244" s="686">
        <v>0</v>
      </c>
      <c r="AE244" s="703">
        <v>0</v>
      </c>
      <c r="AF244" s="686">
        <v>0</v>
      </c>
      <c r="AG244" s="686">
        <v>0</v>
      </c>
      <c r="AH244" s="686">
        <v>0</v>
      </c>
      <c r="AI244" s="686">
        <v>0</v>
      </c>
      <c r="AJ244" s="686">
        <v>0</v>
      </c>
      <c r="AK244" s="686">
        <v>0</v>
      </c>
      <c r="AL244" s="686">
        <v>0</v>
      </c>
      <c r="AM244" s="686">
        <v>0</v>
      </c>
      <c r="AN244" s="686">
        <v>0</v>
      </c>
      <c r="AO244" s="686">
        <v>0</v>
      </c>
      <c r="AP244" s="704">
        <v>0</v>
      </c>
    </row>
    <row r="245" spans="1:43" ht="1" customHeight="1" outlineLevel="2">
      <c r="A245" s="799"/>
      <c r="B245" s="891"/>
      <c r="C245" s="902"/>
      <c r="D245" s="496"/>
      <c r="E245" s="893"/>
      <c r="F245" s="686"/>
      <c r="G245" s="686"/>
      <c r="H245" s="705">
        <v>0</v>
      </c>
      <c r="I245" s="680">
        <v>0</v>
      </c>
      <c r="J245" s="903"/>
      <c r="K245" s="904"/>
      <c r="L245" s="705"/>
      <c r="M245" s="707">
        <v>0</v>
      </c>
      <c r="N245" s="702"/>
      <c r="O245" s="705"/>
      <c r="P245" s="707">
        <v>0</v>
      </c>
      <c r="Q245" s="893"/>
      <c r="R245" s="703"/>
      <c r="S245" s="703"/>
      <c r="T245" s="686"/>
      <c r="U245" s="686"/>
      <c r="V245" s="686"/>
      <c r="W245" s="686"/>
      <c r="X245" s="686"/>
      <c r="Y245" s="686"/>
      <c r="Z245" s="686"/>
      <c r="AA245" s="686"/>
      <c r="AB245" s="686"/>
      <c r="AC245" s="686"/>
      <c r="AD245" s="686"/>
      <c r="AE245" s="703"/>
      <c r="AF245" s="686"/>
      <c r="AG245" s="686"/>
      <c r="AH245" s="686"/>
      <c r="AI245" s="686"/>
      <c r="AJ245" s="686"/>
      <c r="AK245" s="686"/>
      <c r="AL245" s="686"/>
      <c r="AM245" s="686"/>
      <c r="AN245" s="686"/>
      <c r="AO245" s="686"/>
      <c r="AP245" s="704"/>
    </row>
    <row r="246" spans="1:43" ht="12.5" outlineLevel="3">
      <c r="A246" s="799" t="s">
        <v>2246</v>
      </c>
      <c r="B246" s="800" t="s">
        <v>2247</v>
      </c>
      <c r="C246" s="801" t="s">
        <v>2248</v>
      </c>
      <c r="D246" s="802"/>
      <c r="E246" s="803"/>
      <c r="F246" s="686">
        <v>2121265.46</v>
      </c>
      <c r="G246" s="686">
        <v>2956857.04</v>
      </c>
      <c r="H246" s="686">
        <v>-835591.58000000007</v>
      </c>
      <c r="I246" s="804">
        <v>-0.28259451461339508</v>
      </c>
      <c r="J246" s="804"/>
      <c r="K246" s="805"/>
      <c r="L246" s="705">
        <v>1873813.1400000001</v>
      </c>
      <c r="M246" s="707">
        <v>247452.31999999983</v>
      </c>
      <c r="N246" s="805"/>
      <c r="O246" s="705">
        <v>1799132.1400000001</v>
      </c>
      <c r="P246" s="707">
        <v>322133.31999999983</v>
      </c>
      <c r="R246" s="703">
        <v>2653917.9699999997</v>
      </c>
      <c r="S246" s="703">
        <v>2875966.5</v>
      </c>
      <c r="T246" s="686">
        <v>3098015.03</v>
      </c>
      <c r="U246" s="686">
        <v>3320063.56</v>
      </c>
      <c r="V246" s="686">
        <v>3542112.09</v>
      </c>
      <c r="W246" s="686">
        <v>3764160.62</v>
      </c>
      <c r="X246" s="686">
        <v>1332291.18</v>
      </c>
      <c r="Y246" s="686">
        <v>1603052.1600000001</v>
      </c>
      <c r="Z246" s="686">
        <v>1873813.1400000001</v>
      </c>
      <c r="AA246" s="686">
        <v>2144574.12</v>
      </c>
      <c r="AB246" s="686">
        <v>2415335.1</v>
      </c>
      <c r="AC246" s="686">
        <v>2686096.08</v>
      </c>
      <c r="AD246" s="686">
        <v>2956857.04</v>
      </c>
      <c r="AE246" s="703">
        <v>3203023.51</v>
      </c>
      <c r="AF246" s="686">
        <v>3449189.98</v>
      </c>
      <c r="AG246" s="686">
        <v>3695356.45</v>
      </c>
      <c r="AH246" s="686">
        <v>3941522.92</v>
      </c>
      <c r="AI246" s="686">
        <v>4187689.39</v>
      </c>
      <c r="AJ246" s="686">
        <v>1476998.82</v>
      </c>
      <c r="AK246" s="686">
        <v>1799132.1400000001</v>
      </c>
      <c r="AL246" s="686">
        <v>2121265.46</v>
      </c>
      <c r="AM246" s="686">
        <v>2121265.46</v>
      </c>
      <c r="AN246" s="686">
        <v>2121265.46</v>
      </c>
      <c r="AO246" s="686">
        <v>2121265.46</v>
      </c>
      <c r="AP246" s="704">
        <v>2121265.46</v>
      </c>
      <c r="AQ246" s="686"/>
    </row>
    <row r="247" spans="1:43" ht="12.5">
      <c r="A247" s="799" t="s">
        <v>2249</v>
      </c>
      <c r="B247" s="891" t="s">
        <v>1696</v>
      </c>
      <c r="C247" s="902" t="s">
        <v>2250</v>
      </c>
      <c r="D247" s="496"/>
      <c r="E247" s="893"/>
      <c r="F247" s="686">
        <v>2121265.46</v>
      </c>
      <c r="G247" s="686">
        <v>2956857.04</v>
      </c>
      <c r="H247" s="705">
        <v>-835591.58000000007</v>
      </c>
      <c r="I247" s="680">
        <v>-0.28259451461339508</v>
      </c>
      <c r="J247" s="903"/>
      <c r="K247" s="904"/>
      <c r="L247" s="705">
        <v>1873813.1400000001</v>
      </c>
      <c r="M247" s="707">
        <v>247452.31999999983</v>
      </c>
      <c r="N247" s="702"/>
      <c r="O247" s="705">
        <v>1799132.1400000001</v>
      </c>
      <c r="P247" s="707">
        <v>322133.31999999983</v>
      </c>
      <c r="Q247" s="893"/>
      <c r="R247" s="703">
        <v>2653917.9699999997</v>
      </c>
      <c r="S247" s="703">
        <v>2875966.5</v>
      </c>
      <c r="T247" s="686">
        <v>3098015.03</v>
      </c>
      <c r="U247" s="686">
        <v>3320063.56</v>
      </c>
      <c r="V247" s="686">
        <v>3542112.09</v>
      </c>
      <c r="W247" s="686">
        <v>3764160.62</v>
      </c>
      <c r="X247" s="686">
        <v>1332291.18</v>
      </c>
      <c r="Y247" s="686">
        <v>1603052.1600000001</v>
      </c>
      <c r="Z247" s="686">
        <v>1873813.1400000001</v>
      </c>
      <c r="AA247" s="686">
        <v>2144574.12</v>
      </c>
      <c r="AB247" s="686">
        <v>2415335.1</v>
      </c>
      <c r="AC247" s="686">
        <v>2686096.08</v>
      </c>
      <c r="AD247" s="686">
        <v>2956857.04</v>
      </c>
      <c r="AE247" s="703">
        <v>3203023.51</v>
      </c>
      <c r="AF247" s="686">
        <v>3449189.98</v>
      </c>
      <c r="AG247" s="686">
        <v>3695356.45</v>
      </c>
      <c r="AH247" s="686">
        <v>3941522.92</v>
      </c>
      <c r="AI247" s="686">
        <v>4187689.39</v>
      </c>
      <c r="AJ247" s="686">
        <v>1476998.82</v>
      </c>
      <c r="AK247" s="686">
        <v>1799132.1400000001</v>
      </c>
      <c r="AL247" s="686">
        <v>2121265.46</v>
      </c>
      <c r="AM247" s="686">
        <v>2121265.46</v>
      </c>
      <c r="AN247" s="686">
        <v>2121265.46</v>
      </c>
      <c r="AO247" s="686">
        <v>2121265.46</v>
      </c>
      <c r="AP247" s="704">
        <v>2121265.46</v>
      </c>
    </row>
    <row r="248" spans="1:43" ht="1" customHeight="1" outlineLevel="2">
      <c r="A248" s="799"/>
      <c r="B248" s="891"/>
      <c r="C248" s="902"/>
      <c r="D248" s="496"/>
      <c r="E248" s="893"/>
      <c r="F248" s="686"/>
      <c r="G248" s="686"/>
      <c r="H248" s="705">
        <v>0</v>
      </c>
      <c r="I248" s="680">
        <v>0</v>
      </c>
      <c r="J248" s="903"/>
      <c r="K248" s="904"/>
      <c r="L248" s="705"/>
      <c r="M248" s="707">
        <v>0</v>
      </c>
      <c r="N248" s="702"/>
      <c r="O248" s="705"/>
      <c r="P248" s="707">
        <v>0</v>
      </c>
      <c r="Q248" s="893"/>
      <c r="R248" s="703"/>
      <c r="S248" s="703"/>
      <c r="T248" s="686"/>
      <c r="U248" s="686"/>
      <c r="V248" s="686"/>
      <c r="W248" s="686"/>
      <c r="X248" s="686"/>
      <c r="Y248" s="686"/>
      <c r="Z248" s="686"/>
      <c r="AA248" s="686"/>
      <c r="AB248" s="686"/>
      <c r="AC248" s="686"/>
      <c r="AD248" s="686"/>
      <c r="AE248" s="703"/>
      <c r="AF248" s="686"/>
      <c r="AG248" s="686"/>
      <c r="AH248" s="686"/>
      <c r="AI248" s="686"/>
      <c r="AJ248" s="686"/>
      <c r="AK248" s="686"/>
      <c r="AL248" s="686"/>
      <c r="AM248" s="686"/>
      <c r="AN248" s="686"/>
      <c r="AO248" s="686"/>
      <c r="AP248" s="704"/>
    </row>
    <row r="249" spans="1:43" ht="12.5" outlineLevel="3">
      <c r="A249" s="799" t="s">
        <v>2251</v>
      </c>
      <c r="B249" s="800" t="s">
        <v>2252</v>
      </c>
      <c r="C249" s="801" t="s">
        <v>2253</v>
      </c>
      <c r="D249" s="802"/>
      <c r="E249" s="803"/>
      <c r="F249" s="686">
        <v>21998012.18</v>
      </c>
      <c r="G249" s="686">
        <v>23337809.18</v>
      </c>
      <c r="H249" s="686">
        <v>-1339797</v>
      </c>
      <c r="I249" s="804">
        <v>-5.7408859146392252E-2</v>
      </c>
      <c r="J249" s="804"/>
      <c r="K249" s="805"/>
      <c r="L249" s="705">
        <v>21583451.98</v>
      </c>
      <c r="M249" s="707">
        <v>414560.19999999925</v>
      </c>
      <c r="N249" s="805"/>
      <c r="O249" s="705">
        <v>25953935.140000001</v>
      </c>
      <c r="P249" s="707">
        <v>-3955922.9600000009</v>
      </c>
      <c r="R249" s="703">
        <v>17874272.300000001</v>
      </c>
      <c r="S249" s="703">
        <v>21319288.370000001</v>
      </c>
      <c r="T249" s="686">
        <v>16405067.57</v>
      </c>
      <c r="U249" s="686">
        <v>16025561.039999999</v>
      </c>
      <c r="V249" s="686">
        <v>10704265.85</v>
      </c>
      <c r="W249" s="686">
        <v>19110827.41</v>
      </c>
      <c r="X249" s="686">
        <v>18314836.25</v>
      </c>
      <c r="Y249" s="686">
        <v>19920192.879999999</v>
      </c>
      <c r="Z249" s="686">
        <v>21583451.98</v>
      </c>
      <c r="AA249" s="686">
        <v>14735274.039999999</v>
      </c>
      <c r="AB249" s="686">
        <v>16104462.24</v>
      </c>
      <c r="AC249" s="686">
        <v>22479042.809999999</v>
      </c>
      <c r="AD249" s="686">
        <v>23337809.18</v>
      </c>
      <c r="AE249" s="703">
        <v>28793977.600000001</v>
      </c>
      <c r="AF249" s="686">
        <v>16893966.510000002</v>
      </c>
      <c r="AG249" s="686">
        <v>15583499.640000001</v>
      </c>
      <c r="AH249" s="686">
        <v>13836237.5</v>
      </c>
      <c r="AI249" s="686">
        <v>7640139.5099999998</v>
      </c>
      <c r="AJ249" s="686">
        <v>26371824.02</v>
      </c>
      <c r="AK249" s="686">
        <v>25953935.140000001</v>
      </c>
      <c r="AL249" s="686">
        <v>21998012.18</v>
      </c>
      <c r="AM249" s="686">
        <v>117430.89</v>
      </c>
      <c r="AN249" s="686">
        <v>117430.89</v>
      </c>
      <c r="AO249" s="686">
        <v>117430.89</v>
      </c>
      <c r="AP249" s="704">
        <v>117430.89</v>
      </c>
      <c r="AQ249" s="686"/>
    </row>
    <row r="250" spans="1:43" ht="12.5" outlineLevel="3">
      <c r="A250" s="799" t="s">
        <v>2254</v>
      </c>
      <c r="B250" s="800" t="s">
        <v>2255</v>
      </c>
      <c r="C250" s="801" t="s">
        <v>2256</v>
      </c>
      <c r="D250" s="802"/>
      <c r="E250" s="803"/>
      <c r="F250" s="686">
        <v>-11538521.109999999</v>
      </c>
      <c r="G250" s="686">
        <v>-13619235.48</v>
      </c>
      <c r="H250" s="686">
        <v>2080714.370000001</v>
      </c>
      <c r="I250" s="804">
        <v>0.15277761905619103</v>
      </c>
      <c r="J250" s="804"/>
      <c r="K250" s="805"/>
      <c r="L250" s="705">
        <v>-13212490.58</v>
      </c>
      <c r="M250" s="707">
        <v>1673969.4700000007</v>
      </c>
      <c r="N250" s="805"/>
      <c r="O250" s="705">
        <v>-12590685.539999999</v>
      </c>
      <c r="P250" s="707">
        <v>1052164.4299999997</v>
      </c>
      <c r="R250" s="703">
        <v>-17874272.300000001</v>
      </c>
      <c r="S250" s="703">
        <v>-14306213.01</v>
      </c>
      <c r="T250" s="686">
        <v>-14730794.01</v>
      </c>
      <c r="U250" s="686">
        <v>-10997739.380000001</v>
      </c>
      <c r="V250" s="686">
        <v>-11684652.75</v>
      </c>
      <c r="W250" s="686">
        <v>-14173629.050000001</v>
      </c>
      <c r="X250" s="686">
        <v>-13935154.939999999</v>
      </c>
      <c r="Y250" s="686">
        <v>-14051948.720000001</v>
      </c>
      <c r="Z250" s="686">
        <v>-13212490.58</v>
      </c>
      <c r="AA250" s="686">
        <v>-12104847.82</v>
      </c>
      <c r="AB250" s="686">
        <v>-17288496.050000001</v>
      </c>
      <c r="AC250" s="686">
        <v>-18279857.379999999</v>
      </c>
      <c r="AD250" s="686">
        <v>-13619235.48</v>
      </c>
      <c r="AE250" s="703">
        <v>-13692622.779999999</v>
      </c>
      <c r="AF250" s="686">
        <v>-13579919.17</v>
      </c>
      <c r="AG250" s="686">
        <v>-11285963.35</v>
      </c>
      <c r="AH250" s="686">
        <v>-11646124.029999999</v>
      </c>
      <c r="AI250" s="686">
        <v>-11965180.210000001</v>
      </c>
      <c r="AJ250" s="686">
        <v>-12404821.17</v>
      </c>
      <c r="AK250" s="686">
        <v>-12590685.539999999</v>
      </c>
      <c r="AL250" s="686">
        <v>-11538521.109999999</v>
      </c>
      <c r="AM250" s="686">
        <v>-11538521.109999999</v>
      </c>
      <c r="AN250" s="686">
        <v>-11538521.109999999</v>
      </c>
      <c r="AO250" s="686">
        <v>-11538521.109999999</v>
      </c>
      <c r="AP250" s="704">
        <v>-11538521.109999999</v>
      </c>
      <c r="AQ250" s="686"/>
    </row>
    <row r="251" spans="1:43" ht="12.5">
      <c r="A251" s="799" t="s">
        <v>2257</v>
      </c>
      <c r="B251" s="891" t="s">
        <v>1698</v>
      </c>
      <c r="C251" s="902" t="s">
        <v>2258</v>
      </c>
      <c r="D251" s="496"/>
      <c r="E251" s="893"/>
      <c r="F251" s="686">
        <v>10459491.07</v>
      </c>
      <c r="G251" s="686">
        <v>9718573.6999999993</v>
      </c>
      <c r="H251" s="705">
        <v>740917.37000000104</v>
      </c>
      <c r="I251" s="680">
        <v>7.6237253826659884E-2</v>
      </c>
      <c r="J251" s="903"/>
      <c r="K251" s="904"/>
      <c r="L251" s="705">
        <v>8370961.4000000004</v>
      </c>
      <c r="M251" s="707">
        <v>2088529.67</v>
      </c>
      <c r="N251" s="702"/>
      <c r="O251" s="705">
        <v>13363249.600000001</v>
      </c>
      <c r="P251" s="707">
        <v>-2903758.5300000012</v>
      </c>
      <c r="Q251" s="893"/>
      <c r="R251" s="703">
        <v>0</v>
      </c>
      <c r="S251" s="703">
        <v>7013075.3600000013</v>
      </c>
      <c r="T251" s="686">
        <v>1674273.5600000005</v>
      </c>
      <c r="U251" s="686">
        <v>5027821.6599999983</v>
      </c>
      <c r="V251" s="686">
        <v>-980386.90000000037</v>
      </c>
      <c r="W251" s="686">
        <v>4937198.3599999994</v>
      </c>
      <c r="X251" s="686">
        <v>4379681.3100000005</v>
      </c>
      <c r="Y251" s="686">
        <v>5868244.1599999983</v>
      </c>
      <c r="Z251" s="686">
        <v>8370961.4000000004</v>
      </c>
      <c r="AA251" s="686">
        <v>2630426.2199999988</v>
      </c>
      <c r="AB251" s="686">
        <v>-1184033.8100000005</v>
      </c>
      <c r="AC251" s="686">
        <v>4199185.43</v>
      </c>
      <c r="AD251" s="686">
        <v>9718573.6999999993</v>
      </c>
      <c r="AE251" s="703">
        <v>15101354.820000002</v>
      </c>
      <c r="AF251" s="686">
        <v>3314047.3400000017</v>
      </c>
      <c r="AG251" s="686">
        <v>4297536.290000001</v>
      </c>
      <c r="AH251" s="686">
        <v>2190113.4700000007</v>
      </c>
      <c r="AI251" s="686">
        <v>-4325040.7000000011</v>
      </c>
      <c r="AJ251" s="686">
        <v>13967002.85</v>
      </c>
      <c r="AK251" s="686">
        <v>13363249.600000001</v>
      </c>
      <c r="AL251" s="686">
        <v>10459491.07</v>
      </c>
      <c r="AM251" s="686">
        <v>-11421090.219999999</v>
      </c>
      <c r="AN251" s="686">
        <v>-11421090.219999999</v>
      </c>
      <c r="AO251" s="686">
        <v>-11421090.219999999</v>
      </c>
      <c r="AP251" s="704">
        <v>-11421090.219999999</v>
      </c>
    </row>
    <row r="252" spans="1:43" ht="1" customHeight="1" outlineLevel="2">
      <c r="A252" s="799"/>
      <c r="B252" s="891"/>
      <c r="C252" s="902"/>
      <c r="D252" s="496"/>
      <c r="E252" s="893"/>
      <c r="F252" s="686"/>
      <c r="G252" s="686"/>
      <c r="H252" s="705">
        <v>0</v>
      </c>
      <c r="I252" s="680">
        <v>0</v>
      </c>
      <c r="J252" s="903"/>
      <c r="K252" s="904"/>
      <c r="L252" s="705"/>
      <c r="M252" s="707">
        <v>0</v>
      </c>
      <c r="N252" s="702"/>
      <c r="O252" s="705"/>
      <c r="P252" s="707">
        <v>0</v>
      </c>
      <c r="Q252" s="893"/>
      <c r="R252" s="703"/>
      <c r="S252" s="703"/>
      <c r="T252" s="686"/>
      <c r="U252" s="686"/>
      <c r="V252" s="686"/>
      <c r="W252" s="686"/>
      <c r="X252" s="686"/>
      <c r="Y252" s="686"/>
      <c r="Z252" s="686"/>
      <c r="AA252" s="686"/>
      <c r="AB252" s="686"/>
      <c r="AC252" s="686"/>
      <c r="AD252" s="686"/>
      <c r="AE252" s="703"/>
      <c r="AF252" s="686"/>
      <c r="AG252" s="686"/>
      <c r="AH252" s="686"/>
      <c r="AI252" s="686"/>
      <c r="AJ252" s="686"/>
      <c r="AK252" s="686"/>
      <c r="AL252" s="686"/>
      <c r="AM252" s="686"/>
      <c r="AN252" s="686"/>
      <c r="AO252" s="686"/>
      <c r="AP252" s="704"/>
    </row>
    <row r="253" spans="1:43" ht="12.5" outlineLevel="3">
      <c r="A253" s="799" t="s">
        <v>3245</v>
      </c>
      <c r="B253" s="800" t="s">
        <v>3246</v>
      </c>
      <c r="C253" s="801" t="s">
        <v>3247</v>
      </c>
      <c r="D253" s="802"/>
      <c r="E253" s="803"/>
      <c r="F253" s="686">
        <v>0</v>
      </c>
      <c r="G253" s="686">
        <v>0</v>
      </c>
      <c r="H253" s="686">
        <v>0</v>
      </c>
      <c r="I253" s="804">
        <v>0</v>
      </c>
      <c r="J253" s="804"/>
      <c r="K253" s="805"/>
      <c r="L253" s="705">
        <v>0</v>
      </c>
      <c r="M253" s="707">
        <v>0</v>
      </c>
      <c r="N253" s="805"/>
      <c r="O253" s="705">
        <v>0</v>
      </c>
      <c r="P253" s="707">
        <v>0</v>
      </c>
      <c r="R253" s="703">
        <v>9710850</v>
      </c>
      <c r="S253" s="703">
        <v>9710850</v>
      </c>
      <c r="T253" s="686">
        <v>9710850</v>
      </c>
      <c r="U253" s="686">
        <v>2210850</v>
      </c>
      <c r="V253" s="686">
        <v>2210850</v>
      </c>
      <c r="W253" s="686">
        <v>2210850</v>
      </c>
      <c r="X253" s="686">
        <v>0</v>
      </c>
      <c r="Y253" s="686">
        <v>0</v>
      </c>
      <c r="Z253" s="686">
        <v>0</v>
      </c>
      <c r="AA253" s="686">
        <v>0</v>
      </c>
      <c r="AB253" s="686">
        <v>0</v>
      </c>
      <c r="AC253" s="686">
        <v>0</v>
      </c>
      <c r="AD253" s="686">
        <v>0</v>
      </c>
      <c r="AE253" s="703">
        <v>0</v>
      </c>
      <c r="AF253" s="686">
        <v>0</v>
      </c>
      <c r="AG253" s="686">
        <v>0</v>
      </c>
      <c r="AH253" s="686">
        <v>0</v>
      </c>
      <c r="AI253" s="686">
        <v>0</v>
      </c>
      <c r="AJ253" s="686">
        <v>0</v>
      </c>
      <c r="AK253" s="686">
        <v>0</v>
      </c>
      <c r="AL253" s="686">
        <v>0</v>
      </c>
      <c r="AM253" s="686">
        <v>0</v>
      </c>
      <c r="AN253" s="686">
        <v>0</v>
      </c>
      <c r="AO253" s="686">
        <v>0</v>
      </c>
      <c r="AP253" s="704">
        <v>0</v>
      </c>
      <c r="AQ253" s="686"/>
    </row>
    <row r="254" spans="1:43" ht="12.5" outlineLevel="3">
      <c r="A254" s="799" t="s">
        <v>3248</v>
      </c>
      <c r="B254" s="800" t="s">
        <v>3249</v>
      </c>
      <c r="C254" s="801" t="s">
        <v>3250</v>
      </c>
      <c r="D254" s="802"/>
      <c r="E254" s="803"/>
      <c r="F254" s="686">
        <v>0</v>
      </c>
      <c r="G254" s="686">
        <v>0</v>
      </c>
      <c r="H254" s="686">
        <v>0</v>
      </c>
      <c r="I254" s="804">
        <v>0</v>
      </c>
      <c r="J254" s="804"/>
      <c r="K254" s="805"/>
      <c r="L254" s="705">
        <v>0</v>
      </c>
      <c r="M254" s="707">
        <v>0</v>
      </c>
      <c r="N254" s="805"/>
      <c r="O254" s="705">
        <v>0</v>
      </c>
      <c r="P254" s="707">
        <v>0</v>
      </c>
      <c r="R254" s="703">
        <v>2289150</v>
      </c>
      <c r="S254" s="703">
        <v>2289150</v>
      </c>
      <c r="T254" s="686">
        <v>2289150</v>
      </c>
      <c r="U254" s="686">
        <v>2289150</v>
      </c>
      <c r="V254" s="686">
        <v>2289150</v>
      </c>
      <c r="W254" s="686">
        <v>2289150</v>
      </c>
      <c r="X254" s="686">
        <v>0</v>
      </c>
      <c r="Y254" s="686">
        <v>0</v>
      </c>
      <c r="Z254" s="686">
        <v>0</v>
      </c>
      <c r="AA254" s="686">
        <v>0</v>
      </c>
      <c r="AB254" s="686">
        <v>0</v>
      </c>
      <c r="AC254" s="686">
        <v>0</v>
      </c>
      <c r="AD254" s="686">
        <v>0</v>
      </c>
      <c r="AE254" s="703">
        <v>0</v>
      </c>
      <c r="AF254" s="686">
        <v>0</v>
      </c>
      <c r="AG254" s="686">
        <v>0</v>
      </c>
      <c r="AH254" s="686">
        <v>0</v>
      </c>
      <c r="AI254" s="686">
        <v>0</v>
      </c>
      <c r="AJ254" s="686">
        <v>0</v>
      </c>
      <c r="AK254" s="686">
        <v>0</v>
      </c>
      <c r="AL254" s="686">
        <v>0</v>
      </c>
      <c r="AM254" s="686">
        <v>0</v>
      </c>
      <c r="AN254" s="686">
        <v>0</v>
      </c>
      <c r="AO254" s="686">
        <v>0</v>
      </c>
      <c r="AP254" s="704">
        <v>0</v>
      </c>
      <c r="AQ254" s="686"/>
    </row>
    <row r="255" spans="1:43" ht="12.5">
      <c r="A255" s="799" t="s">
        <v>2259</v>
      </c>
      <c r="B255" s="891" t="s">
        <v>1710</v>
      </c>
      <c r="C255" s="902" t="s">
        <v>2260</v>
      </c>
      <c r="D255" s="496"/>
      <c r="E255" s="893"/>
      <c r="F255" s="686">
        <v>0</v>
      </c>
      <c r="G255" s="686">
        <v>0</v>
      </c>
      <c r="H255" s="705">
        <v>0</v>
      </c>
      <c r="I255" s="680">
        <v>0</v>
      </c>
      <c r="J255" s="903"/>
      <c r="K255" s="904"/>
      <c r="L255" s="705">
        <v>0</v>
      </c>
      <c r="M255" s="707">
        <v>0</v>
      </c>
      <c r="N255" s="702"/>
      <c r="O255" s="705">
        <v>0</v>
      </c>
      <c r="P255" s="707">
        <v>0</v>
      </c>
      <c r="Q255" s="893"/>
      <c r="R255" s="703">
        <v>12000000</v>
      </c>
      <c r="S255" s="703">
        <v>12000000</v>
      </c>
      <c r="T255" s="686">
        <v>12000000</v>
      </c>
      <c r="U255" s="686">
        <v>4500000</v>
      </c>
      <c r="V255" s="686">
        <v>4500000</v>
      </c>
      <c r="W255" s="686">
        <v>4500000</v>
      </c>
      <c r="X255" s="686">
        <v>0</v>
      </c>
      <c r="Y255" s="686">
        <v>0</v>
      </c>
      <c r="Z255" s="686">
        <v>0</v>
      </c>
      <c r="AA255" s="686">
        <v>0</v>
      </c>
      <c r="AB255" s="686">
        <v>0</v>
      </c>
      <c r="AC255" s="686">
        <v>0</v>
      </c>
      <c r="AD255" s="686">
        <v>0</v>
      </c>
      <c r="AE255" s="703">
        <v>0</v>
      </c>
      <c r="AF255" s="686">
        <v>0</v>
      </c>
      <c r="AG255" s="686">
        <v>0</v>
      </c>
      <c r="AH255" s="686">
        <v>0</v>
      </c>
      <c r="AI255" s="686">
        <v>0</v>
      </c>
      <c r="AJ255" s="686">
        <v>0</v>
      </c>
      <c r="AK255" s="686">
        <v>0</v>
      </c>
      <c r="AL255" s="686">
        <v>0</v>
      </c>
      <c r="AM255" s="686">
        <v>0</v>
      </c>
      <c r="AN255" s="686">
        <v>0</v>
      </c>
      <c r="AO255" s="686">
        <v>0</v>
      </c>
      <c r="AP255" s="704">
        <v>0</v>
      </c>
    </row>
    <row r="256" spans="1:43" ht="1" customHeight="1" outlineLevel="2">
      <c r="A256" s="799"/>
      <c r="B256" s="891"/>
      <c r="C256" s="902"/>
      <c r="D256" s="496"/>
      <c r="E256" s="893"/>
      <c r="F256" s="686"/>
      <c r="G256" s="686"/>
      <c r="H256" s="705">
        <v>0</v>
      </c>
      <c r="I256" s="680">
        <v>0</v>
      </c>
      <c r="J256" s="903"/>
      <c r="K256" s="904"/>
      <c r="L256" s="705"/>
      <c r="M256" s="707">
        <v>0</v>
      </c>
      <c r="N256" s="702"/>
      <c r="O256" s="705"/>
      <c r="P256" s="707">
        <v>0</v>
      </c>
      <c r="Q256" s="893"/>
      <c r="R256" s="703"/>
      <c r="S256" s="703"/>
      <c r="T256" s="686"/>
      <c r="U256" s="686"/>
      <c r="V256" s="686"/>
      <c r="W256" s="686"/>
      <c r="X256" s="686"/>
      <c r="Y256" s="686"/>
      <c r="Z256" s="686"/>
      <c r="AA256" s="686"/>
      <c r="AB256" s="686"/>
      <c r="AC256" s="686"/>
      <c r="AD256" s="686"/>
      <c r="AE256" s="703"/>
      <c r="AF256" s="686"/>
      <c r="AG256" s="686"/>
      <c r="AH256" s="686"/>
      <c r="AI256" s="686"/>
      <c r="AJ256" s="686"/>
      <c r="AK256" s="686"/>
      <c r="AL256" s="686"/>
      <c r="AM256" s="686"/>
      <c r="AN256" s="686"/>
      <c r="AO256" s="686"/>
      <c r="AP256" s="704"/>
    </row>
    <row r="257" spans="1:43" ht="12.5" outlineLevel="3">
      <c r="A257" s="799" t="s">
        <v>2261</v>
      </c>
      <c r="B257" s="800" t="s">
        <v>2262</v>
      </c>
      <c r="C257" s="801" t="s">
        <v>2263</v>
      </c>
      <c r="D257" s="802"/>
      <c r="E257" s="803"/>
      <c r="F257" s="686">
        <v>10916650.039999999</v>
      </c>
      <c r="G257" s="686">
        <v>5254521.78</v>
      </c>
      <c r="H257" s="686">
        <v>5662128.2599999988</v>
      </c>
      <c r="I257" s="804">
        <v>1.0775725169798418</v>
      </c>
      <c r="J257" s="804"/>
      <c r="K257" s="805"/>
      <c r="L257" s="705">
        <v>10558719.34</v>
      </c>
      <c r="M257" s="707">
        <v>357930.69999999925</v>
      </c>
      <c r="N257" s="805"/>
      <c r="O257" s="705">
        <v>10967947.199999999</v>
      </c>
      <c r="P257" s="707">
        <v>-51297.160000000149</v>
      </c>
      <c r="R257" s="703">
        <v>3063513.02</v>
      </c>
      <c r="S257" s="703">
        <v>3073343.74</v>
      </c>
      <c r="T257" s="686">
        <v>3069688.22</v>
      </c>
      <c r="U257" s="686">
        <v>1259825.83</v>
      </c>
      <c r="V257" s="686">
        <v>1242904.76</v>
      </c>
      <c r="W257" s="686">
        <v>1704137.1099999999</v>
      </c>
      <c r="X257" s="686">
        <v>11099455.380000001</v>
      </c>
      <c r="Y257" s="686">
        <v>11250288.119999999</v>
      </c>
      <c r="Z257" s="686">
        <v>10558719.34</v>
      </c>
      <c r="AA257" s="686">
        <v>7051745.2400000002</v>
      </c>
      <c r="AB257" s="686">
        <v>7747518.1399999997</v>
      </c>
      <c r="AC257" s="686">
        <v>7568931.5999999996</v>
      </c>
      <c r="AD257" s="686">
        <v>5254521.78</v>
      </c>
      <c r="AE257" s="703">
        <v>4842619.22</v>
      </c>
      <c r="AF257" s="686">
        <v>8478575.5600000005</v>
      </c>
      <c r="AG257" s="686">
        <v>6144737.3399999999</v>
      </c>
      <c r="AH257" s="686">
        <v>2902521.42</v>
      </c>
      <c r="AI257" s="686">
        <v>3015258.43</v>
      </c>
      <c r="AJ257" s="686">
        <v>11786662.42</v>
      </c>
      <c r="AK257" s="686">
        <v>10967947.199999999</v>
      </c>
      <c r="AL257" s="686">
        <v>10916650.039999999</v>
      </c>
      <c r="AM257" s="686">
        <v>0</v>
      </c>
      <c r="AN257" s="686">
        <v>0</v>
      </c>
      <c r="AO257" s="686">
        <v>0</v>
      </c>
      <c r="AP257" s="704">
        <v>0</v>
      </c>
      <c r="AQ257" s="686"/>
    </row>
    <row r="258" spans="1:43" ht="12.5" outlineLevel="3">
      <c r="A258" s="799" t="s">
        <v>2004</v>
      </c>
      <c r="B258" s="800" t="s">
        <v>2005</v>
      </c>
      <c r="C258" s="801" t="s">
        <v>2006</v>
      </c>
      <c r="D258" s="802"/>
      <c r="E258" s="803"/>
      <c r="F258" s="686">
        <v>178305.37</v>
      </c>
      <c r="G258" s="686">
        <v>436823.04000000004</v>
      </c>
      <c r="H258" s="686">
        <v>-258517.67000000004</v>
      </c>
      <c r="I258" s="804">
        <v>-0.59181326607680773</v>
      </c>
      <c r="J258" s="804"/>
      <c r="K258" s="805"/>
      <c r="L258" s="705">
        <v>0.38</v>
      </c>
      <c r="M258" s="707">
        <v>178304.99</v>
      </c>
      <c r="N258" s="805"/>
      <c r="O258" s="705">
        <v>24749.38</v>
      </c>
      <c r="P258" s="707">
        <v>153555.99</v>
      </c>
      <c r="R258" s="703">
        <v>14731.6</v>
      </c>
      <c r="S258" s="703">
        <v>0.4</v>
      </c>
      <c r="T258" s="686">
        <v>0</v>
      </c>
      <c r="U258" s="686">
        <v>287348.96000000002</v>
      </c>
      <c r="V258" s="686">
        <v>530542.25</v>
      </c>
      <c r="W258" s="686">
        <v>283269.56</v>
      </c>
      <c r="X258" s="686">
        <v>140538.63</v>
      </c>
      <c r="Y258" s="686">
        <v>0</v>
      </c>
      <c r="Z258" s="686">
        <v>0.38</v>
      </c>
      <c r="AA258" s="686">
        <v>0.43</v>
      </c>
      <c r="AB258" s="686">
        <v>0</v>
      </c>
      <c r="AC258" s="686">
        <v>226097.64</v>
      </c>
      <c r="AD258" s="686">
        <v>436823.04000000004</v>
      </c>
      <c r="AE258" s="703">
        <v>325652.61</v>
      </c>
      <c r="AF258" s="686">
        <v>747340.41</v>
      </c>
      <c r="AG258" s="686">
        <v>1028453.96</v>
      </c>
      <c r="AH258" s="686">
        <v>229989.6</v>
      </c>
      <c r="AI258" s="686">
        <v>0</v>
      </c>
      <c r="AJ258" s="686">
        <v>37102.49</v>
      </c>
      <c r="AK258" s="686">
        <v>24749.38</v>
      </c>
      <c r="AL258" s="686">
        <v>178305.37</v>
      </c>
      <c r="AM258" s="686">
        <v>375</v>
      </c>
      <c r="AN258" s="686">
        <v>375</v>
      </c>
      <c r="AO258" s="686">
        <v>375</v>
      </c>
      <c r="AP258" s="704">
        <v>375</v>
      </c>
      <c r="AQ258" s="686"/>
    </row>
    <row r="259" spans="1:43" ht="12.5">
      <c r="A259" s="799" t="s">
        <v>2264</v>
      </c>
      <c r="B259" s="891" t="s">
        <v>1722</v>
      </c>
      <c r="C259" s="902" t="s">
        <v>2265</v>
      </c>
      <c r="D259" s="496"/>
      <c r="E259" s="893"/>
      <c r="F259" s="686">
        <v>11094955.409999998</v>
      </c>
      <c r="G259" s="686">
        <v>5691344.8200000003</v>
      </c>
      <c r="H259" s="705">
        <v>5403610.589999998</v>
      </c>
      <c r="I259" s="680">
        <v>0.94944354294105093</v>
      </c>
      <c r="J259" s="903"/>
      <c r="K259" s="904"/>
      <c r="L259" s="705">
        <v>10558719.720000001</v>
      </c>
      <c r="M259" s="707">
        <v>536235.68999999762</v>
      </c>
      <c r="N259" s="702"/>
      <c r="O259" s="705">
        <v>10992696.58</v>
      </c>
      <c r="P259" s="707">
        <v>102258.82999999821</v>
      </c>
      <c r="Q259" s="893"/>
      <c r="R259" s="703">
        <v>3078244.62</v>
      </c>
      <c r="S259" s="703">
        <v>3073344.14</v>
      </c>
      <c r="T259" s="686">
        <v>3069688.22</v>
      </c>
      <c r="U259" s="686">
        <v>1547174.79</v>
      </c>
      <c r="V259" s="686">
        <v>1773447.01</v>
      </c>
      <c r="W259" s="686">
        <v>1987406.67</v>
      </c>
      <c r="X259" s="686">
        <v>11239994.010000002</v>
      </c>
      <c r="Y259" s="686">
        <v>11250288.119999999</v>
      </c>
      <c r="Z259" s="686">
        <v>10558719.720000001</v>
      </c>
      <c r="AA259" s="686">
        <v>7051745.6699999999</v>
      </c>
      <c r="AB259" s="686">
        <v>7747518.1399999997</v>
      </c>
      <c r="AC259" s="686">
        <v>7795029.2399999993</v>
      </c>
      <c r="AD259" s="686">
        <v>5691344.8200000003</v>
      </c>
      <c r="AE259" s="703">
        <v>5168271.83</v>
      </c>
      <c r="AF259" s="686">
        <v>9225915.9700000007</v>
      </c>
      <c r="AG259" s="686">
        <v>7173191.2999999998</v>
      </c>
      <c r="AH259" s="686">
        <v>3132511.02</v>
      </c>
      <c r="AI259" s="686">
        <v>3015258.43</v>
      </c>
      <c r="AJ259" s="686">
        <v>11823764.91</v>
      </c>
      <c r="AK259" s="686">
        <v>10992696.58</v>
      </c>
      <c r="AL259" s="686">
        <v>11094955.409999998</v>
      </c>
      <c r="AM259" s="686">
        <v>375</v>
      </c>
      <c r="AN259" s="686">
        <v>375</v>
      </c>
      <c r="AO259" s="686">
        <v>375</v>
      </c>
      <c r="AP259" s="704">
        <v>375</v>
      </c>
    </row>
    <row r="260" spans="1:43" ht="1" customHeight="1" outlineLevel="2">
      <c r="A260" s="799"/>
      <c r="B260" s="891"/>
      <c r="C260" s="902"/>
      <c r="D260" s="496"/>
      <c r="E260" s="893"/>
      <c r="F260" s="686"/>
      <c r="G260" s="686"/>
      <c r="H260" s="705">
        <v>0</v>
      </c>
      <c r="I260" s="680">
        <v>0</v>
      </c>
      <c r="J260" s="903"/>
      <c r="K260" s="904"/>
      <c r="L260" s="705"/>
      <c r="M260" s="707">
        <v>0</v>
      </c>
      <c r="N260" s="702"/>
      <c r="O260" s="705"/>
      <c r="P260" s="707">
        <v>0</v>
      </c>
      <c r="Q260" s="893"/>
      <c r="R260" s="703"/>
      <c r="S260" s="703"/>
      <c r="T260" s="686"/>
      <c r="U260" s="686"/>
      <c r="V260" s="686"/>
      <c r="W260" s="686"/>
      <c r="X260" s="686"/>
      <c r="Y260" s="686"/>
      <c r="Z260" s="686"/>
      <c r="AA260" s="686"/>
      <c r="AB260" s="686"/>
      <c r="AC260" s="686"/>
      <c r="AD260" s="686"/>
      <c r="AE260" s="703"/>
      <c r="AF260" s="686"/>
      <c r="AG260" s="686"/>
      <c r="AH260" s="686"/>
      <c r="AI260" s="686"/>
      <c r="AJ260" s="686"/>
      <c r="AK260" s="686"/>
      <c r="AL260" s="686"/>
      <c r="AM260" s="686"/>
      <c r="AN260" s="686"/>
      <c r="AO260" s="686"/>
      <c r="AP260" s="704"/>
    </row>
    <row r="261" spans="1:43" ht="12.5" outlineLevel="3">
      <c r="A261" s="799" t="s">
        <v>2004</v>
      </c>
      <c r="B261" s="800" t="s">
        <v>2005</v>
      </c>
      <c r="C261" s="801" t="s">
        <v>2006</v>
      </c>
      <c r="D261" s="802"/>
      <c r="E261" s="803"/>
      <c r="F261" s="686">
        <v>178305.37</v>
      </c>
      <c r="G261" s="686">
        <v>436823.04000000004</v>
      </c>
      <c r="H261" s="686">
        <v>-258517.67000000004</v>
      </c>
      <c r="I261" s="804">
        <v>-0.59181326607680773</v>
      </c>
      <c r="J261" s="804"/>
      <c r="K261" s="805"/>
      <c r="L261" s="705">
        <v>0.38</v>
      </c>
      <c r="M261" s="707">
        <v>178304.99</v>
      </c>
      <c r="N261" s="805"/>
      <c r="O261" s="705">
        <v>24749.38</v>
      </c>
      <c r="P261" s="707">
        <v>153555.99</v>
      </c>
      <c r="R261" s="703">
        <v>14731.6</v>
      </c>
      <c r="S261" s="703">
        <v>0.4</v>
      </c>
      <c r="T261" s="686">
        <v>0</v>
      </c>
      <c r="U261" s="686">
        <v>287348.96000000002</v>
      </c>
      <c r="V261" s="686">
        <v>530542.25</v>
      </c>
      <c r="W261" s="686">
        <v>283269.56</v>
      </c>
      <c r="X261" s="686">
        <v>140538.63</v>
      </c>
      <c r="Y261" s="686">
        <v>0</v>
      </c>
      <c r="Z261" s="686">
        <v>0.38</v>
      </c>
      <c r="AA261" s="686">
        <v>0.43</v>
      </c>
      <c r="AB261" s="686">
        <v>0</v>
      </c>
      <c r="AC261" s="686">
        <v>226097.64</v>
      </c>
      <c r="AD261" s="686">
        <v>436823.04000000004</v>
      </c>
      <c r="AE261" s="703">
        <v>325652.61</v>
      </c>
      <c r="AF261" s="686">
        <v>747340.41</v>
      </c>
      <c r="AG261" s="686">
        <v>1028453.96</v>
      </c>
      <c r="AH261" s="686">
        <v>229989.6</v>
      </c>
      <c r="AI261" s="686">
        <v>0</v>
      </c>
      <c r="AJ261" s="686">
        <v>37102.49</v>
      </c>
      <c r="AK261" s="686">
        <v>24749.38</v>
      </c>
      <c r="AL261" s="686">
        <v>178305.37</v>
      </c>
      <c r="AM261" s="686">
        <v>375</v>
      </c>
      <c r="AN261" s="686">
        <v>375</v>
      </c>
      <c r="AO261" s="686">
        <v>375</v>
      </c>
      <c r="AP261" s="704">
        <v>375</v>
      </c>
      <c r="AQ261" s="686"/>
    </row>
    <row r="262" spans="1:43" ht="12.5">
      <c r="A262" s="799" t="s">
        <v>2007</v>
      </c>
      <c r="B262" s="891" t="s">
        <v>1728</v>
      </c>
      <c r="C262" s="902" t="s">
        <v>2266</v>
      </c>
      <c r="D262" s="496"/>
      <c r="E262" s="893"/>
      <c r="F262" s="686">
        <v>178305.37</v>
      </c>
      <c r="G262" s="686">
        <v>436823.04000000004</v>
      </c>
      <c r="H262" s="705">
        <v>-258517.67000000004</v>
      </c>
      <c r="I262" s="680">
        <v>-0.59181326607680773</v>
      </c>
      <c r="J262" s="903"/>
      <c r="K262" s="904"/>
      <c r="L262" s="705">
        <v>0.38</v>
      </c>
      <c r="M262" s="707">
        <v>178304.99</v>
      </c>
      <c r="N262" s="702"/>
      <c r="O262" s="705">
        <v>24749.38</v>
      </c>
      <c r="P262" s="707">
        <v>153555.99</v>
      </c>
      <c r="Q262" s="893"/>
      <c r="R262" s="703">
        <v>14731.6</v>
      </c>
      <c r="S262" s="703">
        <v>0.4</v>
      </c>
      <c r="T262" s="686">
        <v>0</v>
      </c>
      <c r="U262" s="686">
        <v>287348.96000000002</v>
      </c>
      <c r="V262" s="686">
        <v>530542.25</v>
      </c>
      <c r="W262" s="686">
        <v>283269.56</v>
      </c>
      <c r="X262" s="686">
        <v>140538.63</v>
      </c>
      <c r="Y262" s="686">
        <v>0</v>
      </c>
      <c r="Z262" s="686">
        <v>0.38</v>
      </c>
      <c r="AA262" s="686">
        <v>0.43</v>
      </c>
      <c r="AB262" s="686">
        <v>0</v>
      </c>
      <c r="AC262" s="686">
        <v>226097.64</v>
      </c>
      <c r="AD262" s="686">
        <v>436823.04000000004</v>
      </c>
      <c r="AE262" s="703">
        <v>325652.61</v>
      </c>
      <c r="AF262" s="686">
        <v>747340.41</v>
      </c>
      <c r="AG262" s="686">
        <v>1028453.96</v>
      </c>
      <c r="AH262" s="686">
        <v>229989.6</v>
      </c>
      <c r="AI262" s="686">
        <v>0</v>
      </c>
      <c r="AJ262" s="686">
        <v>37102.49</v>
      </c>
      <c r="AK262" s="686">
        <v>24749.38</v>
      </c>
      <c r="AL262" s="686">
        <v>178305.37</v>
      </c>
      <c r="AM262" s="686">
        <v>375</v>
      </c>
      <c r="AN262" s="686">
        <v>375</v>
      </c>
      <c r="AO262" s="686">
        <v>375</v>
      </c>
      <c r="AP262" s="704">
        <v>375</v>
      </c>
    </row>
    <row r="263" spans="1:43" ht="1" customHeight="1" outlineLevel="2">
      <c r="A263" s="799"/>
      <c r="B263" s="891"/>
      <c r="C263" s="902"/>
      <c r="D263" s="496"/>
      <c r="E263" s="893"/>
      <c r="F263" s="686"/>
      <c r="G263" s="686"/>
      <c r="H263" s="705">
        <v>0</v>
      </c>
      <c r="I263" s="680">
        <v>0</v>
      </c>
      <c r="J263" s="903"/>
      <c r="K263" s="904"/>
      <c r="L263" s="705"/>
      <c r="M263" s="707">
        <v>0</v>
      </c>
      <c r="N263" s="702"/>
      <c r="O263" s="705"/>
      <c r="P263" s="707">
        <v>0</v>
      </c>
      <c r="Q263" s="893"/>
      <c r="R263" s="703"/>
      <c r="S263" s="703"/>
      <c r="T263" s="686"/>
      <c r="U263" s="686"/>
      <c r="V263" s="686"/>
      <c r="W263" s="686"/>
      <c r="X263" s="686"/>
      <c r="Y263" s="686"/>
      <c r="Z263" s="686"/>
      <c r="AA263" s="686"/>
      <c r="AB263" s="686"/>
      <c r="AC263" s="686"/>
      <c r="AD263" s="686"/>
      <c r="AE263" s="703"/>
      <c r="AF263" s="686"/>
      <c r="AG263" s="686"/>
      <c r="AH263" s="686"/>
      <c r="AI263" s="686"/>
      <c r="AJ263" s="686"/>
      <c r="AK263" s="686"/>
      <c r="AL263" s="686"/>
      <c r="AM263" s="686"/>
      <c r="AN263" s="686"/>
      <c r="AO263" s="686"/>
      <c r="AP263" s="704"/>
    </row>
    <row r="264" spans="1:43" ht="12.5">
      <c r="A264" s="799" t="s">
        <v>2267</v>
      </c>
      <c r="B264" s="891" t="s">
        <v>1731</v>
      </c>
      <c r="C264" s="902" t="s">
        <v>2268</v>
      </c>
      <c r="D264" s="496"/>
      <c r="E264" s="893"/>
      <c r="F264" s="686">
        <v>0</v>
      </c>
      <c r="G264" s="686">
        <v>0</v>
      </c>
      <c r="H264" s="705">
        <v>0</v>
      </c>
      <c r="I264" s="680">
        <v>0</v>
      </c>
      <c r="J264" s="903"/>
      <c r="K264" s="904"/>
      <c r="L264" s="705">
        <v>0</v>
      </c>
      <c r="M264" s="707">
        <v>0</v>
      </c>
      <c r="N264" s="702"/>
      <c r="O264" s="705">
        <v>0</v>
      </c>
      <c r="P264" s="707">
        <v>0</v>
      </c>
      <c r="Q264" s="893"/>
      <c r="R264" s="703">
        <v>0</v>
      </c>
      <c r="S264" s="703">
        <v>0</v>
      </c>
      <c r="T264" s="686">
        <v>0</v>
      </c>
      <c r="U264" s="686">
        <v>0</v>
      </c>
      <c r="V264" s="686">
        <v>0</v>
      </c>
      <c r="W264" s="686">
        <v>0</v>
      </c>
      <c r="X264" s="686">
        <v>0</v>
      </c>
      <c r="Y264" s="686">
        <v>0</v>
      </c>
      <c r="Z264" s="686">
        <v>0</v>
      </c>
      <c r="AA264" s="686">
        <v>0</v>
      </c>
      <c r="AB264" s="686">
        <v>0</v>
      </c>
      <c r="AC264" s="686">
        <v>0</v>
      </c>
      <c r="AD264" s="686">
        <v>0</v>
      </c>
      <c r="AE264" s="703">
        <v>0</v>
      </c>
      <c r="AF264" s="686">
        <v>0</v>
      </c>
      <c r="AG264" s="686">
        <v>0</v>
      </c>
      <c r="AH264" s="686">
        <v>0</v>
      </c>
      <c r="AI264" s="686">
        <v>0</v>
      </c>
      <c r="AJ264" s="686">
        <v>0</v>
      </c>
      <c r="AK264" s="686">
        <v>0</v>
      </c>
      <c r="AL264" s="686">
        <v>0</v>
      </c>
      <c r="AM264" s="686">
        <v>0</v>
      </c>
      <c r="AN264" s="686">
        <v>0</v>
      </c>
      <c r="AO264" s="686">
        <v>0</v>
      </c>
      <c r="AP264" s="704">
        <v>0</v>
      </c>
    </row>
    <row r="265" spans="1:43" ht="1" customHeight="1" outlineLevel="2">
      <c r="A265" s="799"/>
      <c r="B265" s="891"/>
      <c r="C265" s="902"/>
      <c r="D265" s="496"/>
      <c r="E265" s="893"/>
      <c r="F265" s="686"/>
      <c r="G265" s="686"/>
      <c r="H265" s="705">
        <v>0</v>
      </c>
      <c r="I265" s="680">
        <v>0</v>
      </c>
      <c r="J265" s="903"/>
      <c r="K265" s="904"/>
      <c r="L265" s="705"/>
      <c r="M265" s="707">
        <v>0</v>
      </c>
      <c r="N265" s="702"/>
      <c r="O265" s="705"/>
      <c r="P265" s="707">
        <v>0</v>
      </c>
      <c r="Q265" s="893"/>
      <c r="R265" s="703"/>
      <c r="S265" s="703"/>
      <c r="T265" s="686"/>
      <c r="U265" s="686"/>
      <c r="V265" s="686"/>
      <c r="W265" s="686"/>
      <c r="X265" s="686"/>
      <c r="Y265" s="686"/>
      <c r="Z265" s="686"/>
      <c r="AA265" s="686"/>
      <c r="AB265" s="686"/>
      <c r="AC265" s="686"/>
      <c r="AD265" s="686"/>
      <c r="AE265" s="703"/>
      <c r="AF265" s="686"/>
      <c r="AG265" s="686"/>
      <c r="AH265" s="686"/>
      <c r="AI265" s="686"/>
      <c r="AJ265" s="686"/>
      <c r="AK265" s="686"/>
      <c r="AL265" s="686"/>
      <c r="AM265" s="686"/>
      <c r="AN265" s="686"/>
      <c r="AO265" s="686"/>
      <c r="AP265" s="704"/>
    </row>
    <row r="266" spans="1:43" ht="12.5">
      <c r="A266" s="894" t="s">
        <v>2009</v>
      </c>
      <c r="B266" s="895" t="s">
        <v>1734</v>
      </c>
      <c r="C266" s="921" t="s">
        <v>2269</v>
      </c>
      <c r="D266" s="897"/>
      <c r="E266" s="898"/>
      <c r="F266" s="708">
        <v>0</v>
      </c>
      <c r="G266" s="708">
        <v>0</v>
      </c>
      <c r="H266" s="708">
        <v>0</v>
      </c>
      <c r="I266" s="681">
        <v>0</v>
      </c>
      <c r="J266" s="922"/>
      <c r="K266" s="923"/>
      <c r="L266" s="708">
        <v>0</v>
      </c>
      <c r="M266" s="711">
        <v>0</v>
      </c>
      <c r="N266" s="710"/>
      <c r="O266" s="708">
        <v>0</v>
      </c>
      <c r="P266" s="711">
        <v>0</v>
      </c>
      <c r="Q266" s="898"/>
      <c r="R266" s="712">
        <v>0</v>
      </c>
      <c r="S266" s="712">
        <v>0</v>
      </c>
      <c r="T266" s="708">
        <v>0</v>
      </c>
      <c r="U266" s="708">
        <v>0</v>
      </c>
      <c r="V266" s="708">
        <v>0</v>
      </c>
      <c r="W266" s="708">
        <v>0</v>
      </c>
      <c r="X266" s="708">
        <v>0</v>
      </c>
      <c r="Y266" s="708">
        <v>0</v>
      </c>
      <c r="Z266" s="708">
        <v>0</v>
      </c>
      <c r="AA266" s="708">
        <v>0</v>
      </c>
      <c r="AB266" s="708">
        <v>0</v>
      </c>
      <c r="AC266" s="708">
        <v>0</v>
      </c>
      <c r="AD266" s="708">
        <v>0</v>
      </c>
      <c r="AE266" s="712">
        <v>0</v>
      </c>
      <c r="AF266" s="708">
        <v>0</v>
      </c>
      <c r="AG266" s="708">
        <v>0</v>
      </c>
      <c r="AH266" s="708">
        <v>0</v>
      </c>
      <c r="AI266" s="708">
        <v>0</v>
      </c>
      <c r="AJ266" s="708">
        <v>0</v>
      </c>
      <c r="AK266" s="708">
        <v>0</v>
      </c>
      <c r="AL266" s="708">
        <v>0</v>
      </c>
      <c r="AM266" s="708">
        <v>0</v>
      </c>
      <c r="AN266" s="708">
        <v>0</v>
      </c>
      <c r="AO266" s="708">
        <v>0</v>
      </c>
      <c r="AP266" s="713">
        <v>0</v>
      </c>
    </row>
    <row r="267" spans="1:43" s="863" customFormat="1" ht="13">
      <c r="B267" s="807" t="s">
        <v>1743</v>
      </c>
      <c r="C267" s="925" t="s">
        <v>2270</v>
      </c>
      <c r="D267" s="926"/>
      <c r="E267" s="813"/>
      <c r="F267" s="721">
        <v>200927159.86000001</v>
      </c>
      <c r="G267" s="721">
        <v>142486362.45300001</v>
      </c>
      <c r="H267" s="721">
        <v>58440797.407000005</v>
      </c>
      <c r="I267" s="683">
        <v>0.41015011121697387</v>
      </c>
      <c r="J267" s="927"/>
      <c r="K267" s="928"/>
      <c r="L267" s="721">
        <v>137294209.53100002</v>
      </c>
      <c r="M267" s="722">
        <v>63632950.328999996</v>
      </c>
      <c r="N267" s="723"/>
      <c r="O267" s="721">
        <v>212609913.27600002</v>
      </c>
      <c r="P267" s="722">
        <v>-11682753.416000009</v>
      </c>
      <c r="Q267" s="813"/>
      <c r="R267" s="724">
        <v>169593579.039</v>
      </c>
      <c r="S267" s="724">
        <v>163363259.07099995</v>
      </c>
      <c r="T267" s="691">
        <v>147298862.73100001</v>
      </c>
      <c r="U267" s="691">
        <v>145281551.48699999</v>
      </c>
      <c r="V267" s="691">
        <v>148176964.23699996</v>
      </c>
      <c r="W267" s="691">
        <v>149084308.15699998</v>
      </c>
      <c r="X267" s="691">
        <v>151153189.87099999</v>
      </c>
      <c r="Y267" s="691">
        <v>149184465.86700001</v>
      </c>
      <c r="Z267" s="691">
        <v>137294209.53100002</v>
      </c>
      <c r="AA267" s="691">
        <v>141097595.72099999</v>
      </c>
      <c r="AB267" s="691">
        <v>135060570.32099998</v>
      </c>
      <c r="AC267" s="691">
        <v>139785024.47700003</v>
      </c>
      <c r="AD267" s="691">
        <v>142486362.45300001</v>
      </c>
      <c r="AE267" s="724">
        <v>135186166.54300001</v>
      </c>
      <c r="AF267" s="691">
        <v>129570185.15900001</v>
      </c>
      <c r="AG267" s="691">
        <v>132628417.786</v>
      </c>
      <c r="AH267" s="691">
        <v>125163434.108</v>
      </c>
      <c r="AI267" s="691">
        <v>125946478.31200001</v>
      </c>
      <c r="AJ267" s="691">
        <v>194884722.13999993</v>
      </c>
      <c r="AK267" s="691">
        <v>212609913.27600002</v>
      </c>
      <c r="AL267" s="691">
        <v>200927159.86000001</v>
      </c>
      <c r="AM267" s="691">
        <v>130101602.95000002</v>
      </c>
      <c r="AN267" s="691">
        <v>130101602.95000002</v>
      </c>
      <c r="AO267" s="691">
        <v>130101602.95000002</v>
      </c>
      <c r="AP267" s="725">
        <v>130101602.95000002</v>
      </c>
    </row>
    <row r="268" spans="1:43" ht="4.5" customHeight="1">
      <c r="A268" s="799"/>
      <c r="B268" s="891"/>
      <c r="C268" s="902"/>
      <c r="D268" s="496"/>
      <c r="E268" s="893"/>
      <c r="F268" s="705"/>
      <c r="G268" s="705"/>
      <c r="H268" s="705"/>
      <c r="I268" s="680"/>
      <c r="J268" s="903"/>
      <c r="K268" s="904"/>
      <c r="L268" s="705"/>
      <c r="M268" s="707"/>
      <c r="N268" s="702"/>
      <c r="O268" s="705"/>
      <c r="P268" s="707"/>
      <c r="Q268" s="893"/>
      <c r="R268" s="703"/>
      <c r="S268" s="703"/>
      <c r="T268" s="686"/>
      <c r="U268" s="686"/>
      <c r="V268" s="686"/>
      <c r="W268" s="686"/>
      <c r="X268" s="686"/>
      <c r="Y268" s="686"/>
      <c r="Z268" s="686"/>
      <c r="AA268" s="686"/>
      <c r="AB268" s="686"/>
      <c r="AC268" s="686"/>
      <c r="AD268" s="686"/>
      <c r="AE268" s="703"/>
      <c r="AF268" s="686"/>
      <c r="AG268" s="686"/>
      <c r="AH268" s="686"/>
      <c r="AI268" s="686"/>
      <c r="AJ268" s="686"/>
      <c r="AK268" s="686"/>
      <c r="AL268" s="686"/>
      <c r="AM268" s="686"/>
      <c r="AN268" s="686"/>
      <c r="AO268" s="686"/>
      <c r="AP268" s="704"/>
    </row>
    <row r="269" spans="1:43" s="905" customFormat="1" ht="12.5">
      <c r="B269" s="906" t="s">
        <v>1755</v>
      </c>
      <c r="C269" s="907" t="s">
        <v>2271</v>
      </c>
      <c r="D269" s="908"/>
      <c r="E269" s="909"/>
      <c r="F269" s="910"/>
      <c r="G269" s="910"/>
      <c r="H269" s="705"/>
      <c r="I269" s="680"/>
      <c r="J269" s="911"/>
      <c r="K269" s="912"/>
      <c r="L269" s="913"/>
      <c r="M269" s="707"/>
      <c r="N269" s="720"/>
      <c r="O269" s="913"/>
      <c r="P269" s="707"/>
      <c r="Q269" s="909"/>
      <c r="R269" s="914"/>
      <c r="S269" s="914"/>
      <c r="T269" s="915"/>
      <c r="U269" s="915"/>
      <c r="V269" s="915"/>
      <c r="W269" s="915"/>
      <c r="X269" s="915"/>
      <c r="Y269" s="915"/>
      <c r="Z269" s="915"/>
      <c r="AA269" s="915"/>
      <c r="AB269" s="915"/>
      <c r="AC269" s="915"/>
      <c r="AD269" s="915"/>
      <c r="AE269" s="914"/>
      <c r="AF269" s="915"/>
      <c r="AG269" s="915"/>
      <c r="AH269" s="915"/>
      <c r="AI269" s="915"/>
      <c r="AJ269" s="915"/>
      <c r="AK269" s="915"/>
      <c r="AL269" s="915"/>
      <c r="AM269" s="915"/>
      <c r="AN269" s="915"/>
      <c r="AO269" s="915"/>
      <c r="AP269" s="916"/>
    </row>
    <row r="270" spans="1:43" ht="12.5" outlineLevel="2">
      <c r="A270" s="799"/>
      <c r="B270" s="906"/>
      <c r="C270" s="907"/>
      <c r="D270" s="929"/>
      <c r="E270" s="918"/>
      <c r="F270" s="717"/>
      <c r="G270" s="717"/>
      <c r="H270" s="705">
        <v>0</v>
      </c>
      <c r="I270" s="680">
        <v>0</v>
      </c>
      <c r="J270" s="919"/>
      <c r="K270" s="920"/>
      <c r="L270" s="718"/>
      <c r="M270" s="707">
        <v>0</v>
      </c>
      <c r="N270" s="719"/>
      <c r="O270" s="718"/>
      <c r="P270" s="707">
        <v>0</v>
      </c>
      <c r="Q270" s="918"/>
      <c r="R270" s="703"/>
      <c r="S270" s="703"/>
      <c r="T270" s="686"/>
      <c r="U270" s="686"/>
      <c r="V270" s="686"/>
      <c r="W270" s="686"/>
      <c r="X270" s="686"/>
      <c r="Y270" s="686"/>
      <c r="Z270" s="686"/>
      <c r="AA270" s="686"/>
      <c r="AB270" s="686"/>
      <c r="AC270" s="686"/>
      <c r="AD270" s="686"/>
      <c r="AE270" s="703"/>
      <c r="AF270" s="686"/>
      <c r="AG270" s="686"/>
      <c r="AH270" s="686"/>
      <c r="AI270" s="686"/>
      <c r="AJ270" s="686"/>
      <c r="AK270" s="686"/>
      <c r="AL270" s="686"/>
      <c r="AM270" s="686"/>
      <c r="AN270" s="686"/>
      <c r="AO270" s="686"/>
      <c r="AP270" s="704"/>
    </row>
    <row r="271" spans="1:43" ht="12.5" outlineLevel="3">
      <c r="A271" s="799" t="s">
        <v>2272</v>
      </c>
      <c r="B271" s="800" t="s">
        <v>2273</v>
      </c>
      <c r="C271" s="801" t="s">
        <v>2274</v>
      </c>
      <c r="D271" s="802"/>
      <c r="E271" s="803"/>
      <c r="F271" s="686">
        <v>129435.43000000001</v>
      </c>
      <c r="G271" s="686">
        <v>244489.13</v>
      </c>
      <c r="H271" s="686">
        <v>-115053.7</v>
      </c>
      <c r="I271" s="804">
        <v>-0.47058820161043557</v>
      </c>
      <c r="J271" s="804"/>
      <c r="K271" s="805"/>
      <c r="L271" s="705">
        <v>302015.97000000003</v>
      </c>
      <c r="M271" s="707">
        <v>-172580.54000000004</v>
      </c>
      <c r="N271" s="805"/>
      <c r="O271" s="705">
        <v>143817.15</v>
      </c>
      <c r="P271" s="707">
        <v>-14381.719999999987</v>
      </c>
      <c r="R271" s="703">
        <v>411849.65</v>
      </c>
      <c r="S271" s="703">
        <v>397647.94</v>
      </c>
      <c r="T271" s="686">
        <v>383446.23</v>
      </c>
      <c r="U271" s="686">
        <v>369244.52</v>
      </c>
      <c r="V271" s="686">
        <v>355042.81</v>
      </c>
      <c r="W271" s="686">
        <v>345161.10000000003</v>
      </c>
      <c r="X271" s="686">
        <v>330779.39</v>
      </c>
      <c r="Y271" s="686">
        <v>316397.68</v>
      </c>
      <c r="Z271" s="686">
        <v>302015.97000000003</v>
      </c>
      <c r="AA271" s="686">
        <v>287634.26</v>
      </c>
      <c r="AB271" s="686">
        <v>273252.55</v>
      </c>
      <c r="AC271" s="686">
        <v>258870.84</v>
      </c>
      <c r="AD271" s="686">
        <v>244489.13</v>
      </c>
      <c r="AE271" s="703">
        <v>230107.42</v>
      </c>
      <c r="AF271" s="686">
        <v>215725.71</v>
      </c>
      <c r="AG271" s="686">
        <v>201344</v>
      </c>
      <c r="AH271" s="686">
        <v>186962.29</v>
      </c>
      <c r="AI271" s="686">
        <v>172580.58000000002</v>
      </c>
      <c r="AJ271" s="686">
        <v>158198.86000000002</v>
      </c>
      <c r="AK271" s="686">
        <v>143817.15</v>
      </c>
      <c r="AL271" s="686">
        <v>129435.43000000001</v>
      </c>
      <c r="AM271" s="686">
        <v>129435.43000000001</v>
      </c>
      <c r="AN271" s="686">
        <v>129435.43000000001</v>
      </c>
      <c r="AO271" s="686">
        <v>129435.43000000001</v>
      </c>
      <c r="AP271" s="704">
        <v>129435.43000000001</v>
      </c>
      <c r="AQ271" s="686"/>
    </row>
    <row r="272" spans="1:43" ht="12.5" outlineLevel="3">
      <c r="A272" s="799" t="s">
        <v>2275</v>
      </c>
      <c r="B272" s="800" t="s">
        <v>2276</v>
      </c>
      <c r="C272" s="801" t="s">
        <v>2277</v>
      </c>
      <c r="D272" s="802"/>
      <c r="E272" s="803"/>
      <c r="F272" s="686">
        <v>0</v>
      </c>
      <c r="G272" s="686">
        <v>33169.870000000003</v>
      </c>
      <c r="H272" s="686">
        <v>-33169.870000000003</v>
      </c>
      <c r="I272" s="804" t="s">
        <v>3376</v>
      </c>
      <c r="J272" s="804"/>
      <c r="K272" s="805"/>
      <c r="L272" s="705">
        <v>5705.78</v>
      </c>
      <c r="M272" s="707">
        <v>-5705.78</v>
      </c>
      <c r="N272" s="805"/>
      <c r="O272" s="705">
        <v>0</v>
      </c>
      <c r="P272" s="707">
        <v>0</v>
      </c>
      <c r="R272" s="703">
        <v>7100.8600000000006</v>
      </c>
      <c r="S272" s="703">
        <v>5680.68</v>
      </c>
      <c r="T272" s="686">
        <v>4260.5</v>
      </c>
      <c r="U272" s="686">
        <v>2840.32</v>
      </c>
      <c r="V272" s="686">
        <v>1420.14</v>
      </c>
      <c r="W272" s="686">
        <v>0</v>
      </c>
      <c r="X272" s="686">
        <v>0</v>
      </c>
      <c r="Y272" s="686">
        <v>6339.76</v>
      </c>
      <c r="Z272" s="686">
        <v>5705.78</v>
      </c>
      <c r="AA272" s="686">
        <v>5071.8</v>
      </c>
      <c r="AB272" s="686">
        <v>4437.82</v>
      </c>
      <c r="AC272" s="686">
        <v>3803.85</v>
      </c>
      <c r="AD272" s="686">
        <v>33169.870000000003</v>
      </c>
      <c r="AE272" s="703">
        <v>16414.150000000001</v>
      </c>
      <c r="AF272" s="686">
        <v>16160.720000000001</v>
      </c>
      <c r="AG272" s="686">
        <v>14230.5</v>
      </c>
      <c r="AH272" s="686">
        <v>12300.26</v>
      </c>
      <c r="AI272" s="686">
        <v>10370.040000000001</v>
      </c>
      <c r="AJ272" s="686">
        <v>0</v>
      </c>
      <c r="AK272" s="686">
        <v>0</v>
      </c>
      <c r="AL272" s="686">
        <v>0</v>
      </c>
      <c r="AM272" s="686">
        <v>0</v>
      </c>
      <c r="AN272" s="686">
        <v>0</v>
      </c>
      <c r="AO272" s="686">
        <v>0</v>
      </c>
      <c r="AP272" s="704">
        <v>0</v>
      </c>
      <c r="AQ272" s="686"/>
    </row>
    <row r="273" spans="1:43" ht="12.5" outlineLevel="3">
      <c r="A273" s="799" t="s">
        <v>2278</v>
      </c>
      <c r="B273" s="800" t="s">
        <v>2279</v>
      </c>
      <c r="C273" s="801" t="s">
        <v>2280</v>
      </c>
      <c r="D273" s="802"/>
      <c r="E273" s="803"/>
      <c r="F273" s="686">
        <v>3320212.57</v>
      </c>
      <c r="G273" s="686">
        <v>3656585.6</v>
      </c>
      <c r="H273" s="686">
        <v>-336373.03000000026</v>
      </c>
      <c r="I273" s="804">
        <v>-9.1991017521919974E-2</v>
      </c>
      <c r="J273" s="804"/>
      <c r="K273" s="805"/>
      <c r="L273" s="705">
        <v>3824771.98</v>
      </c>
      <c r="M273" s="707">
        <v>-504559.41000000015</v>
      </c>
      <c r="N273" s="805"/>
      <c r="O273" s="705">
        <v>3289963.14</v>
      </c>
      <c r="P273" s="707">
        <v>30249.429999999702</v>
      </c>
      <c r="R273" s="703">
        <v>4114948.43</v>
      </c>
      <c r="S273" s="703">
        <v>4070904.63</v>
      </c>
      <c r="T273" s="686">
        <v>4026860.83</v>
      </c>
      <c r="U273" s="686">
        <v>3982817.0300000003</v>
      </c>
      <c r="V273" s="686">
        <v>4003208.02</v>
      </c>
      <c r="W273" s="686">
        <v>3958599.01</v>
      </c>
      <c r="X273" s="686">
        <v>3913990</v>
      </c>
      <c r="Y273" s="686">
        <v>3869380.99</v>
      </c>
      <c r="Z273" s="686">
        <v>3824771.98</v>
      </c>
      <c r="AA273" s="686">
        <v>3782687.11</v>
      </c>
      <c r="AB273" s="686">
        <v>3740602.24</v>
      </c>
      <c r="AC273" s="686">
        <v>3698517.37</v>
      </c>
      <c r="AD273" s="686">
        <v>3656585.6</v>
      </c>
      <c r="AE273" s="703">
        <v>3614347.63</v>
      </c>
      <c r="AF273" s="686">
        <v>3572262.76</v>
      </c>
      <c r="AG273" s="686">
        <v>3530177.7800000003</v>
      </c>
      <c r="AH273" s="686">
        <v>3563316.31</v>
      </c>
      <c r="AI273" s="686">
        <v>3521721.21</v>
      </c>
      <c r="AJ273" s="686">
        <v>3407281.64</v>
      </c>
      <c r="AK273" s="686">
        <v>3289963.14</v>
      </c>
      <c r="AL273" s="686">
        <v>3320212.57</v>
      </c>
      <c r="AM273" s="686">
        <v>3320212.57</v>
      </c>
      <c r="AN273" s="686">
        <v>3320212.57</v>
      </c>
      <c r="AO273" s="686">
        <v>3320212.57</v>
      </c>
      <c r="AP273" s="704">
        <v>3320212.57</v>
      </c>
      <c r="AQ273" s="686"/>
    </row>
    <row r="274" spans="1:43" ht="12.5">
      <c r="A274" s="799" t="s">
        <v>2281</v>
      </c>
      <c r="B274" s="891" t="s">
        <v>1761</v>
      </c>
      <c r="C274" s="902" t="s">
        <v>2282</v>
      </c>
      <c r="D274" s="496"/>
      <c r="E274" s="893"/>
      <c r="F274" s="686">
        <v>3449648</v>
      </c>
      <c r="G274" s="686">
        <v>3934244.6</v>
      </c>
      <c r="H274" s="705">
        <v>-484596.60000000009</v>
      </c>
      <c r="I274" s="680">
        <v>-0.12317398872454449</v>
      </c>
      <c r="J274" s="903"/>
      <c r="K274" s="904"/>
      <c r="L274" s="705">
        <v>4132493.73</v>
      </c>
      <c r="M274" s="707">
        <v>-682845.73</v>
      </c>
      <c r="N274" s="702"/>
      <c r="O274" s="705">
        <v>3433780.29</v>
      </c>
      <c r="P274" s="707">
        <v>15867.709999999963</v>
      </c>
      <c r="Q274" s="893"/>
      <c r="R274" s="703">
        <v>4533898.9400000004</v>
      </c>
      <c r="S274" s="703">
        <v>4474233.25</v>
      </c>
      <c r="T274" s="686">
        <v>4414567.5600000005</v>
      </c>
      <c r="U274" s="686">
        <v>4354901.87</v>
      </c>
      <c r="V274" s="686">
        <v>4359670.97</v>
      </c>
      <c r="W274" s="686">
        <v>4303760.1099999994</v>
      </c>
      <c r="X274" s="686">
        <v>4244769.3899999997</v>
      </c>
      <c r="Y274" s="686">
        <v>4192118.43</v>
      </c>
      <c r="Z274" s="686">
        <v>4132493.73</v>
      </c>
      <c r="AA274" s="686">
        <v>4075393.17</v>
      </c>
      <c r="AB274" s="686">
        <v>4018292.6100000003</v>
      </c>
      <c r="AC274" s="686">
        <v>3961192.06</v>
      </c>
      <c r="AD274" s="686">
        <v>3934244.6</v>
      </c>
      <c r="AE274" s="703">
        <v>3860869.1999999997</v>
      </c>
      <c r="AF274" s="686">
        <v>3804149.19</v>
      </c>
      <c r="AG274" s="686">
        <v>3745752.2800000003</v>
      </c>
      <c r="AH274" s="686">
        <v>3762578.86</v>
      </c>
      <c r="AI274" s="686">
        <v>3704671.83</v>
      </c>
      <c r="AJ274" s="686">
        <v>3565480.5</v>
      </c>
      <c r="AK274" s="686">
        <v>3433780.29</v>
      </c>
      <c r="AL274" s="686">
        <v>3449648</v>
      </c>
      <c r="AM274" s="686">
        <v>3449648</v>
      </c>
      <c r="AN274" s="686">
        <v>3449648</v>
      </c>
      <c r="AO274" s="686">
        <v>3449648</v>
      </c>
      <c r="AP274" s="704">
        <v>3449648</v>
      </c>
    </row>
    <row r="275" spans="1:43" ht="1" customHeight="1" outlineLevel="2">
      <c r="A275" s="799"/>
      <c r="B275" s="891"/>
      <c r="C275" s="902"/>
      <c r="D275" s="496"/>
      <c r="E275" s="893"/>
      <c r="F275" s="686"/>
      <c r="G275" s="686"/>
      <c r="H275" s="705">
        <v>0</v>
      </c>
      <c r="I275" s="680">
        <v>0</v>
      </c>
      <c r="J275" s="903"/>
      <c r="K275" s="904"/>
      <c r="L275" s="705"/>
      <c r="M275" s="707">
        <v>0</v>
      </c>
      <c r="N275" s="702"/>
      <c r="O275" s="705"/>
      <c r="P275" s="707">
        <v>0</v>
      </c>
      <c r="Q275" s="893"/>
      <c r="R275" s="703"/>
      <c r="S275" s="703"/>
      <c r="T275" s="686"/>
      <c r="U275" s="686"/>
      <c r="V275" s="686"/>
      <c r="W275" s="686"/>
      <c r="X275" s="686"/>
      <c r="Y275" s="686"/>
      <c r="Z275" s="686"/>
      <c r="AA275" s="686"/>
      <c r="AB275" s="686"/>
      <c r="AC275" s="686"/>
      <c r="AD275" s="686"/>
      <c r="AE275" s="703"/>
      <c r="AF275" s="686"/>
      <c r="AG275" s="686"/>
      <c r="AH275" s="686"/>
      <c r="AI275" s="686"/>
      <c r="AJ275" s="686"/>
      <c r="AK275" s="686"/>
      <c r="AL275" s="686"/>
      <c r="AM275" s="686"/>
      <c r="AN275" s="686"/>
      <c r="AO275" s="686"/>
      <c r="AP275" s="704"/>
    </row>
    <row r="276" spans="1:43" ht="12.5">
      <c r="A276" s="799" t="s">
        <v>2283</v>
      </c>
      <c r="B276" s="891" t="s">
        <v>1763</v>
      </c>
      <c r="C276" s="902" t="s">
        <v>2284</v>
      </c>
      <c r="D276" s="496"/>
      <c r="E276" s="893"/>
      <c r="F276" s="686">
        <v>0</v>
      </c>
      <c r="G276" s="686">
        <v>0</v>
      </c>
      <c r="H276" s="705">
        <v>0</v>
      </c>
      <c r="I276" s="680">
        <v>0</v>
      </c>
      <c r="J276" s="903"/>
      <c r="K276" s="904"/>
      <c r="L276" s="705">
        <v>0</v>
      </c>
      <c r="M276" s="707">
        <v>0</v>
      </c>
      <c r="N276" s="702"/>
      <c r="O276" s="705">
        <v>0</v>
      </c>
      <c r="P276" s="707">
        <v>0</v>
      </c>
      <c r="Q276" s="893"/>
      <c r="R276" s="703">
        <v>0</v>
      </c>
      <c r="S276" s="703">
        <v>0</v>
      </c>
      <c r="T276" s="686">
        <v>0</v>
      </c>
      <c r="U276" s="686">
        <v>0</v>
      </c>
      <c r="V276" s="686">
        <v>0</v>
      </c>
      <c r="W276" s="686">
        <v>0</v>
      </c>
      <c r="X276" s="686">
        <v>0</v>
      </c>
      <c r="Y276" s="686">
        <v>0</v>
      </c>
      <c r="Z276" s="686">
        <v>0</v>
      </c>
      <c r="AA276" s="686">
        <v>0</v>
      </c>
      <c r="AB276" s="686">
        <v>0</v>
      </c>
      <c r="AC276" s="686">
        <v>0</v>
      </c>
      <c r="AD276" s="686">
        <v>0</v>
      </c>
      <c r="AE276" s="703">
        <v>0</v>
      </c>
      <c r="AF276" s="686">
        <v>0</v>
      </c>
      <c r="AG276" s="686">
        <v>0</v>
      </c>
      <c r="AH276" s="686">
        <v>0</v>
      </c>
      <c r="AI276" s="686">
        <v>0</v>
      </c>
      <c r="AJ276" s="686">
        <v>0</v>
      </c>
      <c r="AK276" s="686">
        <v>0</v>
      </c>
      <c r="AL276" s="686">
        <v>0</v>
      </c>
      <c r="AM276" s="686">
        <v>0</v>
      </c>
      <c r="AN276" s="686">
        <v>0</v>
      </c>
      <c r="AO276" s="686">
        <v>0</v>
      </c>
      <c r="AP276" s="704">
        <v>0</v>
      </c>
    </row>
    <row r="277" spans="1:43" ht="1" customHeight="1" outlineLevel="2">
      <c r="A277" s="799"/>
      <c r="B277" s="891"/>
      <c r="C277" s="902"/>
      <c r="D277" s="496"/>
      <c r="E277" s="893"/>
      <c r="F277" s="686"/>
      <c r="G277" s="686"/>
      <c r="H277" s="705">
        <v>0</v>
      </c>
      <c r="I277" s="680">
        <v>0</v>
      </c>
      <c r="J277" s="903"/>
      <c r="K277" s="904"/>
      <c r="L277" s="705"/>
      <c r="M277" s="707">
        <v>0</v>
      </c>
      <c r="N277" s="702"/>
      <c r="O277" s="705"/>
      <c r="P277" s="707">
        <v>0</v>
      </c>
      <c r="Q277" s="893"/>
      <c r="R277" s="703"/>
      <c r="S277" s="703"/>
      <c r="T277" s="686"/>
      <c r="U277" s="686"/>
      <c r="V277" s="686"/>
      <c r="W277" s="686"/>
      <c r="X277" s="686"/>
      <c r="Y277" s="686"/>
      <c r="Z277" s="686"/>
      <c r="AA277" s="686"/>
      <c r="AB277" s="686"/>
      <c r="AC277" s="686"/>
      <c r="AD277" s="686"/>
      <c r="AE277" s="703"/>
      <c r="AF277" s="686"/>
      <c r="AG277" s="686"/>
      <c r="AH277" s="686"/>
      <c r="AI277" s="686"/>
      <c r="AJ277" s="686"/>
      <c r="AK277" s="686"/>
      <c r="AL277" s="686"/>
      <c r="AM277" s="686"/>
      <c r="AN277" s="686"/>
      <c r="AO277" s="686"/>
      <c r="AP277" s="704"/>
    </row>
    <row r="278" spans="1:43" s="437" customFormat="1" ht="12.5">
      <c r="A278" s="799" t="s">
        <v>2285</v>
      </c>
      <c r="B278" s="891" t="s">
        <v>1765</v>
      </c>
      <c r="C278" s="902" t="s">
        <v>2286</v>
      </c>
      <c r="D278" s="496"/>
      <c r="E278" s="893"/>
      <c r="F278" s="686">
        <v>0</v>
      </c>
      <c r="G278" s="686">
        <v>0</v>
      </c>
      <c r="H278" s="705">
        <v>0</v>
      </c>
      <c r="I278" s="680">
        <v>0</v>
      </c>
      <c r="J278" s="903"/>
      <c r="K278" s="904"/>
      <c r="L278" s="705">
        <v>0</v>
      </c>
      <c r="M278" s="707">
        <v>0</v>
      </c>
      <c r="N278" s="702"/>
      <c r="O278" s="705">
        <v>0</v>
      </c>
      <c r="P278" s="707">
        <v>0</v>
      </c>
      <c r="Q278" s="893"/>
      <c r="R278" s="703">
        <v>0</v>
      </c>
      <c r="S278" s="703">
        <v>0</v>
      </c>
      <c r="T278" s="686">
        <v>0</v>
      </c>
      <c r="U278" s="686">
        <v>0</v>
      </c>
      <c r="V278" s="686">
        <v>0</v>
      </c>
      <c r="W278" s="686">
        <v>0</v>
      </c>
      <c r="X278" s="686">
        <v>0</v>
      </c>
      <c r="Y278" s="686">
        <v>0</v>
      </c>
      <c r="Z278" s="686">
        <v>0</v>
      </c>
      <c r="AA278" s="686">
        <v>0</v>
      </c>
      <c r="AB278" s="686">
        <v>0</v>
      </c>
      <c r="AC278" s="686">
        <v>0</v>
      </c>
      <c r="AD278" s="686">
        <v>0</v>
      </c>
      <c r="AE278" s="703">
        <v>0</v>
      </c>
      <c r="AF278" s="686">
        <v>0</v>
      </c>
      <c r="AG278" s="686">
        <v>0</v>
      </c>
      <c r="AH278" s="686">
        <v>0</v>
      </c>
      <c r="AI278" s="686">
        <v>0</v>
      </c>
      <c r="AJ278" s="686">
        <v>0</v>
      </c>
      <c r="AK278" s="686">
        <v>0</v>
      </c>
      <c r="AL278" s="686">
        <v>0</v>
      </c>
      <c r="AM278" s="686">
        <v>0</v>
      </c>
      <c r="AN278" s="686">
        <v>0</v>
      </c>
      <c r="AO278" s="686">
        <v>0</v>
      </c>
      <c r="AP278" s="704">
        <v>0</v>
      </c>
    </row>
    <row r="279" spans="1:43" ht="1" customHeight="1" outlineLevel="2">
      <c r="A279" s="799"/>
      <c r="B279" s="891"/>
      <c r="C279" s="902"/>
      <c r="D279" s="496"/>
      <c r="E279" s="893"/>
      <c r="F279" s="686"/>
      <c r="G279" s="686"/>
      <c r="H279" s="705">
        <v>0</v>
      </c>
      <c r="I279" s="680">
        <v>0</v>
      </c>
      <c r="J279" s="903"/>
      <c r="K279" s="904"/>
      <c r="L279" s="705"/>
      <c r="M279" s="707">
        <v>0</v>
      </c>
      <c r="N279" s="702"/>
      <c r="O279" s="705"/>
      <c r="P279" s="707">
        <v>0</v>
      </c>
      <c r="Q279" s="893"/>
      <c r="R279" s="703"/>
      <c r="S279" s="703"/>
      <c r="T279" s="686"/>
      <c r="U279" s="686"/>
      <c r="V279" s="686"/>
      <c r="W279" s="686"/>
      <c r="X279" s="686"/>
      <c r="Y279" s="686"/>
      <c r="Z279" s="686"/>
      <c r="AA279" s="686"/>
      <c r="AB279" s="686"/>
      <c r="AC279" s="686"/>
      <c r="AD279" s="686"/>
      <c r="AE279" s="703"/>
      <c r="AF279" s="686"/>
      <c r="AG279" s="686"/>
      <c r="AH279" s="686"/>
      <c r="AI279" s="686"/>
      <c r="AJ279" s="686"/>
      <c r="AK279" s="686"/>
      <c r="AL279" s="686"/>
      <c r="AM279" s="686"/>
      <c r="AN279" s="686"/>
      <c r="AO279" s="686"/>
      <c r="AP279" s="704"/>
    </row>
    <row r="280" spans="1:43" ht="12.5" outlineLevel="3">
      <c r="A280" s="799" t="s">
        <v>2287</v>
      </c>
      <c r="B280" s="800" t="s">
        <v>2288</v>
      </c>
      <c r="C280" s="801" t="s">
        <v>2289</v>
      </c>
      <c r="D280" s="802"/>
      <c r="E280" s="803"/>
      <c r="F280" s="686">
        <v>626578</v>
      </c>
      <c r="G280" s="686">
        <v>5639218</v>
      </c>
      <c r="H280" s="686">
        <v>-5012640</v>
      </c>
      <c r="I280" s="804">
        <v>-0.88888920414142525</v>
      </c>
      <c r="J280" s="804"/>
      <c r="K280" s="805"/>
      <c r="L280" s="705">
        <v>0</v>
      </c>
      <c r="M280" s="707">
        <v>626578</v>
      </c>
      <c r="N280" s="805"/>
      <c r="O280" s="705">
        <v>1253158</v>
      </c>
      <c r="P280" s="707">
        <v>-626580</v>
      </c>
      <c r="R280" s="703">
        <v>0</v>
      </c>
      <c r="S280" s="703">
        <v>0</v>
      </c>
      <c r="T280" s="686">
        <v>0</v>
      </c>
      <c r="U280" s="686">
        <v>0</v>
      </c>
      <c r="V280" s="686">
        <v>0</v>
      </c>
      <c r="W280" s="686">
        <v>0</v>
      </c>
      <c r="X280" s="686">
        <v>0</v>
      </c>
      <c r="Y280" s="686">
        <v>0</v>
      </c>
      <c r="Z280" s="686">
        <v>0</v>
      </c>
      <c r="AA280" s="686">
        <v>0</v>
      </c>
      <c r="AB280" s="686">
        <v>0</v>
      </c>
      <c r="AC280" s="686">
        <v>0</v>
      </c>
      <c r="AD280" s="686">
        <v>5639218</v>
      </c>
      <c r="AE280" s="703">
        <v>5012638</v>
      </c>
      <c r="AF280" s="686">
        <v>4386058</v>
      </c>
      <c r="AG280" s="686">
        <v>3759478</v>
      </c>
      <c r="AH280" s="686">
        <v>3132898</v>
      </c>
      <c r="AI280" s="686">
        <v>2506318</v>
      </c>
      <c r="AJ280" s="686">
        <v>1879738</v>
      </c>
      <c r="AK280" s="686">
        <v>1253158</v>
      </c>
      <c r="AL280" s="686">
        <v>626578</v>
      </c>
      <c r="AM280" s="686">
        <v>626578</v>
      </c>
      <c r="AN280" s="686">
        <v>626578</v>
      </c>
      <c r="AO280" s="686">
        <v>626578</v>
      </c>
      <c r="AP280" s="704">
        <v>626578</v>
      </c>
      <c r="AQ280" s="686"/>
    </row>
    <row r="281" spans="1:43" ht="12.5" outlineLevel="3">
      <c r="A281" s="799" t="s">
        <v>2290</v>
      </c>
      <c r="B281" s="800" t="s">
        <v>2291</v>
      </c>
      <c r="C281" s="801" t="s">
        <v>1140</v>
      </c>
      <c r="D281" s="802"/>
      <c r="E281" s="803"/>
      <c r="F281" s="686">
        <v>2784067</v>
      </c>
      <c r="G281" s="686">
        <v>2430971</v>
      </c>
      <c r="H281" s="686">
        <v>353096</v>
      </c>
      <c r="I281" s="804">
        <v>0.14524895607557639</v>
      </c>
      <c r="J281" s="804"/>
      <c r="K281" s="805"/>
      <c r="L281" s="705">
        <v>2430971</v>
      </c>
      <c r="M281" s="707">
        <v>353096</v>
      </c>
      <c r="N281" s="805"/>
      <c r="O281" s="705">
        <v>2784067</v>
      </c>
      <c r="P281" s="707">
        <v>0</v>
      </c>
      <c r="R281" s="703">
        <v>3268874</v>
      </c>
      <c r="S281" s="703">
        <v>3268874</v>
      </c>
      <c r="T281" s="686">
        <v>3268874</v>
      </c>
      <c r="U281" s="686">
        <v>2430971</v>
      </c>
      <c r="V281" s="686">
        <v>2430971</v>
      </c>
      <c r="W281" s="686">
        <v>2430971</v>
      </c>
      <c r="X281" s="686">
        <v>2430971</v>
      </c>
      <c r="Y281" s="686">
        <v>2430971</v>
      </c>
      <c r="Z281" s="686">
        <v>2430971</v>
      </c>
      <c r="AA281" s="686">
        <v>2430971</v>
      </c>
      <c r="AB281" s="686">
        <v>2430971</v>
      </c>
      <c r="AC281" s="686">
        <v>2430971</v>
      </c>
      <c r="AD281" s="686">
        <v>2430971</v>
      </c>
      <c r="AE281" s="703">
        <v>2430971</v>
      </c>
      <c r="AF281" s="686">
        <v>2430971</v>
      </c>
      <c r="AG281" s="686">
        <v>2784067</v>
      </c>
      <c r="AH281" s="686">
        <v>2784067</v>
      </c>
      <c r="AI281" s="686">
        <v>2784067</v>
      </c>
      <c r="AJ281" s="686">
        <v>2784067</v>
      </c>
      <c r="AK281" s="686">
        <v>2784067</v>
      </c>
      <c r="AL281" s="686">
        <v>2784067</v>
      </c>
      <c r="AM281" s="686">
        <v>2784067</v>
      </c>
      <c r="AN281" s="686">
        <v>2784067</v>
      </c>
      <c r="AO281" s="686">
        <v>2784067</v>
      </c>
      <c r="AP281" s="704">
        <v>2784067</v>
      </c>
      <c r="AQ281" s="686"/>
    </row>
    <row r="282" spans="1:43" ht="12.5" outlineLevel="3">
      <c r="A282" s="799" t="s">
        <v>2292</v>
      </c>
      <c r="B282" s="800" t="s">
        <v>2293</v>
      </c>
      <c r="C282" s="801" t="s">
        <v>2294</v>
      </c>
      <c r="D282" s="802"/>
      <c r="E282" s="803"/>
      <c r="F282" s="686">
        <v>4609534.07</v>
      </c>
      <c r="G282" s="686">
        <v>4522952.07</v>
      </c>
      <c r="H282" s="686">
        <v>86582</v>
      </c>
      <c r="I282" s="804">
        <v>1.9142807321413866E-2</v>
      </c>
      <c r="J282" s="804"/>
      <c r="K282" s="805"/>
      <c r="L282" s="705">
        <v>4522066.75</v>
      </c>
      <c r="M282" s="707">
        <v>87467.320000000298</v>
      </c>
      <c r="N282" s="805"/>
      <c r="O282" s="705">
        <v>4598697.82</v>
      </c>
      <c r="P282" s="707">
        <v>10836.25</v>
      </c>
      <c r="R282" s="703">
        <v>4520675.5599999996</v>
      </c>
      <c r="S282" s="703">
        <v>4520896.8899999997</v>
      </c>
      <c r="T282" s="686">
        <v>4521118.22</v>
      </c>
      <c r="U282" s="686">
        <v>4521339.55</v>
      </c>
      <c r="V282" s="686">
        <v>4521560.88</v>
      </c>
      <c r="W282" s="686">
        <v>4521782.21</v>
      </c>
      <c r="X282" s="686">
        <v>4521624.09</v>
      </c>
      <c r="Y282" s="686">
        <v>4521845.42</v>
      </c>
      <c r="Z282" s="686">
        <v>4522066.75</v>
      </c>
      <c r="AA282" s="686">
        <v>4522288.08</v>
      </c>
      <c r="AB282" s="686">
        <v>4522509.41</v>
      </c>
      <c r="AC282" s="686">
        <v>4522730.74</v>
      </c>
      <c r="AD282" s="686">
        <v>4522952.07</v>
      </c>
      <c r="AE282" s="703">
        <v>4523173.4000000004</v>
      </c>
      <c r="AF282" s="686">
        <v>4523394.7300000004</v>
      </c>
      <c r="AG282" s="686">
        <v>4555352.82</v>
      </c>
      <c r="AH282" s="686">
        <v>4566189.07</v>
      </c>
      <c r="AI282" s="686">
        <v>4577025.32</v>
      </c>
      <c r="AJ282" s="686">
        <v>4587861.57</v>
      </c>
      <c r="AK282" s="686">
        <v>4598697.82</v>
      </c>
      <c r="AL282" s="686">
        <v>4609534.07</v>
      </c>
      <c r="AM282" s="686">
        <v>4609534.07</v>
      </c>
      <c r="AN282" s="686">
        <v>4609534.07</v>
      </c>
      <c r="AO282" s="686">
        <v>4609534.07</v>
      </c>
      <c r="AP282" s="704">
        <v>4609534.07</v>
      </c>
      <c r="AQ282" s="686"/>
    </row>
    <row r="283" spans="1:43" ht="12.5" outlineLevel="3">
      <c r="A283" s="799" t="s">
        <v>2295</v>
      </c>
      <c r="B283" s="800" t="s">
        <v>2296</v>
      </c>
      <c r="C283" s="801" t="s">
        <v>2297</v>
      </c>
      <c r="D283" s="802"/>
      <c r="E283" s="803"/>
      <c r="F283" s="686">
        <v>-65530456.159999996</v>
      </c>
      <c r="G283" s="686">
        <v>-65213028</v>
      </c>
      <c r="H283" s="686">
        <v>-317428.15999999642</v>
      </c>
      <c r="I283" s="804">
        <v>-4.8675574457299605E-3</v>
      </c>
      <c r="J283" s="804"/>
      <c r="K283" s="805"/>
      <c r="L283" s="705">
        <v>-65127611.890000001</v>
      </c>
      <c r="M283" s="707">
        <v>-402844.26999999583</v>
      </c>
      <c r="N283" s="805"/>
      <c r="O283" s="705">
        <v>-65453348.829999998</v>
      </c>
      <c r="P283" s="707">
        <v>-77107.329999998212</v>
      </c>
      <c r="R283" s="703">
        <v>-64918616.390000001</v>
      </c>
      <c r="S283" s="703">
        <v>-64918837.719999999</v>
      </c>
      <c r="T283" s="686">
        <v>-64937672.43</v>
      </c>
      <c r="U283" s="686">
        <v>-64972062.329999998</v>
      </c>
      <c r="V283" s="686">
        <v>-65008381.600000001</v>
      </c>
      <c r="W283" s="686">
        <v>-65041775.409999996</v>
      </c>
      <c r="X283" s="686">
        <v>-65058397.920000002</v>
      </c>
      <c r="Y283" s="686">
        <v>-65092371.93</v>
      </c>
      <c r="Z283" s="686">
        <v>-65127611.890000001</v>
      </c>
      <c r="AA283" s="686">
        <v>-65156633</v>
      </c>
      <c r="AB283" s="686">
        <v>-65171898</v>
      </c>
      <c r="AC283" s="686">
        <v>-65186785</v>
      </c>
      <c r="AD283" s="686">
        <v>-65213028</v>
      </c>
      <c r="AE283" s="703">
        <v>-65246965.049999997</v>
      </c>
      <c r="AF283" s="686">
        <v>-65260584.020000003</v>
      </c>
      <c r="AG283" s="686">
        <v>-65329829.149999999</v>
      </c>
      <c r="AH283" s="686">
        <v>-65350927.939999998</v>
      </c>
      <c r="AI283" s="686">
        <v>-65375617.329999998</v>
      </c>
      <c r="AJ283" s="686">
        <v>-65408860.600000001</v>
      </c>
      <c r="AK283" s="686">
        <v>-65453348.829999998</v>
      </c>
      <c r="AL283" s="686">
        <v>-65530456.159999996</v>
      </c>
      <c r="AM283" s="686">
        <v>-65530456.159999996</v>
      </c>
      <c r="AN283" s="686">
        <v>-65530456.159999996</v>
      </c>
      <c r="AO283" s="686">
        <v>-65530456.159999996</v>
      </c>
      <c r="AP283" s="704">
        <v>-65530456.159999996</v>
      </c>
      <c r="AQ283" s="686"/>
    </row>
    <row r="284" spans="1:43" ht="12.5" outlineLevel="3">
      <c r="A284" s="799" t="s">
        <v>2298</v>
      </c>
      <c r="B284" s="800" t="s">
        <v>2299</v>
      </c>
      <c r="C284" s="801" t="s">
        <v>2300</v>
      </c>
      <c r="D284" s="802"/>
      <c r="E284" s="803"/>
      <c r="F284" s="686">
        <v>16331873.359999999</v>
      </c>
      <c r="G284" s="686">
        <v>16316943</v>
      </c>
      <c r="H284" s="686">
        <v>14930.359999999404</v>
      </c>
      <c r="I284" s="804">
        <v>9.150218885976009E-4</v>
      </c>
      <c r="J284" s="804"/>
      <c r="K284" s="805"/>
      <c r="L284" s="705">
        <v>16316943</v>
      </c>
      <c r="M284" s="707">
        <v>14930.359999999404</v>
      </c>
      <c r="N284" s="805"/>
      <c r="O284" s="705">
        <v>16330720.939999999</v>
      </c>
      <c r="P284" s="707">
        <v>1152.4199999999255</v>
      </c>
      <c r="R284" s="703">
        <v>16310715.25</v>
      </c>
      <c r="S284" s="703">
        <v>16310715.25</v>
      </c>
      <c r="T284" s="686">
        <v>16310715.25</v>
      </c>
      <c r="U284" s="686">
        <v>16310715.25</v>
      </c>
      <c r="V284" s="686">
        <v>16310715.25</v>
      </c>
      <c r="W284" s="686">
        <v>16310715.25</v>
      </c>
      <c r="X284" s="686">
        <v>16316943</v>
      </c>
      <c r="Y284" s="686">
        <v>16316943</v>
      </c>
      <c r="Z284" s="686">
        <v>16316943</v>
      </c>
      <c r="AA284" s="686">
        <v>16316943</v>
      </c>
      <c r="AB284" s="686">
        <v>16316943</v>
      </c>
      <c r="AC284" s="686">
        <v>16316943</v>
      </c>
      <c r="AD284" s="686">
        <v>16316943</v>
      </c>
      <c r="AE284" s="703">
        <v>16316943</v>
      </c>
      <c r="AF284" s="686">
        <v>16316943</v>
      </c>
      <c r="AG284" s="686">
        <v>16326111.26</v>
      </c>
      <c r="AH284" s="686">
        <v>16327263.68</v>
      </c>
      <c r="AI284" s="686">
        <v>16328416.1</v>
      </c>
      <c r="AJ284" s="686">
        <v>16329568.52</v>
      </c>
      <c r="AK284" s="686">
        <v>16330720.939999999</v>
      </c>
      <c r="AL284" s="686">
        <v>16331873.359999999</v>
      </c>
      <c r="AM284" s="686">
        <v>16331873.359999999</v>
      </c>
      <c r="AN284" s="686">
        <v>16331873.359999999</v>
      </c>
      <c r="AO284" s="686">
        <v>16331873.359999999</v>
      </c>
      <c r="AP284" s="704">
        <v>16331873.359999999</v>
      </c>
      <c r="AQ284" s="686"/>
    </row>
    <row r="285" spans="1:43" ht="12.5" outlineLevel="3">
      <c r="A285" s="799" t="s">
        <v>2301</v>
      </c>
      <c r="B285" s="800" t="s">
        <v>2302</v>
      </c>
      <c r="C285" s="801" t="s">
        <v>2303</v>
      </c>
      <c r="D285" s="802"/>
      <c r="E285" s="803"/>
      <c r="F285" s="686">
        <v>44589048.729999997</v>
      </c>
      <c r="G285" s="686">
        <v>44397158.939999998</v>
      </c>
      <c r="H285" s="686">
        <v>191889.78999999911</v>
      </c>
      <c r="I285" s="804">
        <v>4.3221186801463184E-3</v>
      </c>
      <c r="J285" s="804"/>
      <c r="K285" s="805"/>
      <c r="L285" s="705">
        <v>44288602.140000001</v>
      </c>
      <c r="M285" s="707">
        <v>300446.58999999613</v>
      </c>
      <c r="N285" s="805"/>
      <c r="O285" s="705">
        <v>44523930.07</v>
      </c>
      <c r="P285" s="707">
        <v>65118.659999996424</v>
      </c>
      <c r="R285" s="703">
        <v>44087225.579999998</v>
      </c>
      <c r="S285" s="703">
        <v>44087225.579999998</v>
      </c>
      <c r="T285" s="686">
        <v>44105838.960000001</v>
      </c>
      <c r="U285" s="686">
        <v>44140007.530000001</v>
      </c>
      <c r="V285" s="686">
        <v>44176105.469999999</v>
      </c>
      <c r="W285" s="686">
        <v>44209277.950000003</v>
      </c>
      <c r="X285" s="686">
        <v>44219830.829999998</v>
      </c>
      <c r="Y285" s="686">
        <v>44253583.509999998</v>
      </c>
      <c r="Z285" s="686">
        <v>44288602.140000001</v>
      </c>
      <c r="AA285" s="686">
        <v>44333904</v>
      </c>
      <c r="AB285" s="686">
        <v>44345544</v>
      </c>
      <c r="AC285" s="686">
        <v>44366546.439999998</v>
      </c>
      <c r="AD285" s="686">
        <v>44397158.939999998</v>
      </c>
      <c r="AE285" s="703">
        <v>44406848.649999999</v>
      </c>
      <c r="AF285" s="686">
        <v>44420246.289999999</v>
      </c>
      <c r="AG285" s="686">
        <v>44448365.07</v>
      </c>
      <c r="AH285" s="686">
        <v>44457475.189999998</v>
      </c>
      <c r="AI285" s="686">
        <v>44470175.909999996</v>
      </c>
      <c r="AJ285" s="686">
        <v>44491430.509999998</v>
      </c>
      <c r="AK285" s="686">
        <v>44523930.07</v>
      </c>
      <c r="AL285" s="686">
        <v>44589048.729999997</v>
      </c>
      <c r="AM285" s="686">
        <v>44589048.729999997</v>
      </c>
      <c r="AN285" s="686">
        <v>44589048.729999997</v>
      </c>
      <c r="AO285" s="686">
        <v>44589048.729999997</v>
      </c>
      <c r="AP285" s="704">
        <v>44589048.729999997</v>
      </c>
      <c r="AQ285" s="686"/>
    </row>
    <row r="286" spans="1:43" ht="12.5" outlineLevel="3">
      <c r="A286" s="799" t="s">
        <v>2304</v>
      </c>
      <c r="B286" s="800" t="s">
        <v>2305</v>
      </c>
      <c r="C286" s="801" t="s">
        <v>2306</v>
      </c>
      <c r="D286" s="802"/>
      <c r="E286" s="803"/>
      <c r="F286" s="686">
        <v>242472</v>
      </c>
      <c r="G286" s="686">
        <v>264744</v>
      </c>
      <c r="H286" s="686">
        <v>-22272</v>
      </c>
      <c r="I286" s="804">
        <v>-8.4126552443114858E-2</v>
      </c>
      <c r="J286" s="804"/>
      <c r="K286" s="805"/>
      <c r="L286" s="705">
        <v>275880</v>
      </c>
      <c r="M286" s="707">
        <v>-33408</v>
      </c>
      <c r="N286" s="805"/>
      <c r="O286" s="705">
        <v>245256</v>
      </c>
      <c r="P286" s="707">
        <v>-2784</v>
      </c>
      <c r="R286" s="703">
        <v>298152</v>
      </c>
      <c r="S286" s="703">
        <v>295368</v>
      </c>
      <c r="T286" s="686">
        <v>292584</v>
      </c>
      <c r="U286" s="686">
        <v>289800</v>
      </c>
      <c r="V286" s="686">
        <v>287016</v>
      </c>
      <c r="W286" s="686">
        <v>284232</v>
      </c>
      <c r="X286" s="686">
        <v>281448</v>
      </c>
      <c r="Y286" s="686">
        <v>278664</v>
      </c>
      <c r="Z286" s="686">
        <v>275880</v>
      </c>
      <c r="AA286" s="686">
        <v>273096</v>
      </c>
      <c r="AB286" s="686">
        <v>270312</v>
      </c>
      <c r="AC286" s="686">
        <v>267528</v>
      </c>
      <c r="AD286" s="686">
        <v>264744</v>
      </c>
      <c r="AE286" s="703">
        <v>261960</v>
      </c>
      <c r="AF286" s="686">
        <v>259176</v>
      </c>
      <c r="AG286" s="686">
        <v>256392</v>
      </c>
      <c r="AH286" s="686">
        <v>253608</v>
      </c>
      <c r="AI286" s="686">
        <v>250824</v>
      </c>
      <c r="AJ286" s="686">
        <v>248040</v>
      </c>
      <c r="AK286" s="686">
        <v>245256</v>
      </c>
      <c r="AL286" s="686">
        <v>242472</v>
      </c>
      <c r="AM286" s="686">
        <v>242472</v>
      </c>
      <c r="AN286" s="686">
        <v>242472</v>
      </c>
      <c r="AO286" s="686">
        <v>242472</v>
      </c>
      <c r="AP286" s="704">
        <v>242472</v>
      </c>
      <c r="AQ286" s="686"/>
    </row>
    <row r="287" spans="1:43" ht="12.5" outlineLevel="3">
      <c r="A287" s="799" t="s">
        <v>2307</v>
      </c>
      <c r="B287" s="800" t="s">
        <v>2308</v>
      </c>
      <c r="C287" s="801" t="s">
        <v>1250</v>
      </c>
      <c r="D287" s="802"/>
      <c r="E287" s="803"/>
      <c r="F287" s="686">
        <v>0</v>
      </c>
      <c r="G287" s="686">
        <v>0</v>
      </c>
      <c r="H287" s="686">
        <v>0</v>
      </c>
      <c r="I287" s="804">
        <v>0</v>
      </c>
      <c r="J287" s="804"/>
      <c r="K287" s="805"/>
      <c r="L287" s="705">
        <v>0</v>
      </c>
      <c r="M287" s="707">
        <v>0</v>
      </c>
      <c r="N287" s="805"/>
      <c r="O287" s="705">
        <v>0</v>
      </c>
      <c r="P287" s="707">
        <v>0</v>
      </c>
      <c r="R287" s="703">
        <v>8109.9800000000005</v>
      </c>
      <c r="S287" s="703">
        <v>0</v>
      </c>
      <c r="T287" s="686">
        <v>0</v>
      </c>
      <c r="U287" s="686">
        <v>0</v>
      </c>
      <c r="V287" s="686">
        <v>0</v>
      </c>
      <c r="W287" s="686">
        <v>0</v>
      </c>
      <c r="X287" s="686">
        <v>0</v>
      </c>
      <c r="Y287" s="686">
        <v>0</v>
      </c>
      <c r="Z287" s="686">
        <v>0</v>
      </c>
      <c r="AA287" s="686">
        <v>0</v>
      </c>
      <c r="AB287" s="686">
        <v>0</v>
      </c>
      <c r="AC287" s="686">
        <v>0</v>
      </c>
      <c r="AD287" s="686">
        <v>0</v>
      </c>
      <c r="AE287" s="703">
        <v>0</v>
      </c>
      <c r="AF287" s="686">
        <v>0</v>
      </c>
      <c r="AG287" s="686">
        <v>0</v>
      </c>
      <c r="AH287" s="686">
        <v>0</v>
      </c>
      <c r="AI287" s="686">
        <v>0</v>
      </c>
      <c r="AJ287" s="686">
        <v>0</v>
      </c>
      <c r="AK287" s="686">
        <v>0</v>
      </c>
      <c r="AL287" s="686">
        <v>0</v>
      </c>
      <c r="AM287" s="686">
        <v>0</v>
      </c>
      <c r="AN287" s="686">
        <v>0</v>
      </c>
      <c r="AO287" s="686">
        <v>0</v>
      </c>
      <c r="AP287" s="704">
        <v>0</v>
      </c>
      <c r="AQ287" s="686"/>
    </row>
    <row r="288" spans="1:43" ht="12.5" outlineLevel="3">
      <c r="A288" s="799" t="s">
        <v>2309</v>
      </c>
      <c r="B288" s="800" t="s">
        <v>2310</v>
      </c>
      <c r="C288" s="801" t="s">
        <v>2311</v>
      </c>
      <c r="D288" s="802"/>
      <c r="E288" s="803"/>
      <c r="F288" s="686">
        <v>37761</v>
      </c>
      <c r="G288" s="686">
        <v>41233</v>
      </c>
      <c r="H288" s="686">
        <v>-3472</v>
      </c>
      <c r="I288" s="804">
        <v>-8.4204399388839044E-2</v>
      </c>
      <c r="J288" s="804"/>
      <c r="K288" s="805"/>
      <c r="L288" s="705">
        <v>42969</v>
      </c>
      <c r="M288" s="707">
        <v>-5208</v>
      </c>
      <c r="N288" s="805"/>
      <c r="O288" s="705">
        <v>38195</v>
      </c>
      <c r="P288" s="707">
        <v>-434</v>
      </c>
      <c r="R288" s="703">
        <v>46441</v>
      </c>
      <c r="S288" s="703">
        <v>46007</v>
      </c>
      <c r="T288" s="686">
        <v>45573</v>
      </c>
      <c r="U288" s="686">
        <v>45139</v>
      </c>
      <c r="V288" s="686">
        <v>44705</v>
      </c>
      <c r="W288" s="686">
        <v>44271</v>
      </c>
      <c r="X288" s="686">
        <v>43837</v>
      </c>
      <c r="Y288" s="686">
        <v>43403</v>
      </c>
      <c r="Z288" s="686">
        <v>42969</v>
      </c>
      <c r="AA288" s="686">
        <v>42535</v>
      </c>
      <c r="AB288" s="686">
        <v>42101</v>
      </c>
      <c r="AC288" s="686">
        <v>41667</v>
      </c>
      <c r="AD288" s="686">
        <v>41233</v>
      </c>
      <c r="AE288" s="703">
        <v>40799</v>
      </c>
      <c r="AF288" s="686">
        <v>40365</v>
      </c>
      <c r="AG288" s="686">
        <v>39931</v>
      </c>
      <c r="AH288" s="686">
        <v>39497</v>
      </c>
      <c r="AI288" s="686">
        <v>39063</v>
      </c>
      <c r="AJ288" s="686">
        <v>38629</v>
      </c>
      <c r="AK288" s="686">
        <v>38195</v>
      </c>
      <c r="AL288" s="686">
        <v>37761</v>
      </c>
      <c r="AM288" s="686">
        <v>37761</v>
      </c>
      <c r="AN288" s="686">
        <v>37761</v>
      </c>
      <c r="AO288" s="686">
        <v>37761</v>
      </c>
      <c r="AP288" s="704">
        <v>37761</v>
      </c>
      <c r="AQ288" s="686"/>
    </row>
    <row r="289" spans="1:43" ht="12.5" outlineLevel="3">
      <c r="A289" s="799" t="s">
        <v>2312</v>
      </c>
      <c r="B289" s="800" t="s">
        <v>2313</v>
      </c>
      <c r="C289" s="801" t="s">
        <v>2314</v>
      </c>
      <c r="D289" s="802"/>
      <c r="E289" s="803"/>
      <c r="F289" s="686">
        <v>1772032.12</v>
      </c>
      <c r="G289" s="686">
        <v>8634580.3599999994</v>
      </c>
      <c r="H289" s="686">
        <v>-6862548.2399999993</v>
      </c>
      <c r="I289" s="804">
        <v>-0.79477495765642514</v>
      </c>
      <c r="J289" s="804"/>
      <c r="K289" s="805"/>
      <c r="L289" s="705">
        <v>9032105.1199999992</v>
      </c>
      <c r="M289" s="707">
        <v>-7260072.9999999991</v>
      </c>
      <c r="N289" s="805"/>
      <c r="O289" s="705">
        <v>8395161.1199999992</v>
      </c>
      <c r="P289" s="707">
        <v>-6623128.9999999991</v>
      </c>
      <c r="R289" s="703">
        <v>10687804.43</v>
      </c>
      <c r="S289" s="703">
        <v>13594543.119999999</v>
      </c>
      <c r="T289" s="686">
        <v>10543723.119999999</v>
      </c>
      <c r="U289" s="686">
        <v>8011389.0800000001</v>
      </c>
      <c r="V289" s="686">
        <v>7234844.1200000001</v>
      </c>
      <c r="W289" s="686">
        <v>2672228.12</v>
      </c>
      <c r="X289" s="686">
        <v>6811867.0999999996</v>
      </c>
      <c r="Y289" s="686">
        <v>10212586.119999999</v>
      </c>
      <c r="Z289" s="686">
        <v>9032105.1199999992</v>
      </c>
      <c r="AA289" s="686">
        <v>8262255.2800000003</v>
      </c>
      <c r="AB289" s="686">
        <v>7496939.1200000001</v>
      </c>
      <c r="AC289" s="686">
        <v>6960768.1200000001</v>
      </c>
      <c r="AD289" s="686">
        <v>8634580.3599999994</v>
      </c>
      <c r="AE289" s="703">
        <v>13757899.26</v>
      </c>
      <c r="AF289" s="686">
        <v>11006431.528999999</v>
      </c>
      <c r="AG289" s="686">
        <v>9201274.9690000005</v>
      </c>
      <c r="AH289" s="686">
        <v>8156514.6449999996</v>
      </c>
      <c r="AI289" s="686">
        <v>3738643.14</v>
      </c>
      <c r="AJ289" s="686">
        <v>7079226.0599999996</v>
      </c>
      <c r="AK289" s="686">
        <v>8395161.1199999992</v>
      </c>
      <c r="AL289" s="686">
        <v>1772032.12</v>
      </c>
      <c r="AM289" s="686">
        <v>-1883786.88</v>
      </c>
      <c r="AN289" s="686">
        <v>0.12</v>
      </c>
      <c r="AO289" s="686">
        <v>0.12</v>
      </c>
      <c r="AP289" s="704">
        <v>0.12</v>
      </c>
      <c r="AQ289" s="686"/>
    </row>
    <row r="290" spans="1:43" ht="12.5" outlineLevel="3">
      <c r="A290" s="799" t="s">
        <v>2315</v>
      </c>
      <c r="B290" s="800" t="s">
        <v>2316</v>
      </c>
      <c r="C290" s="801" t="s">
        <v>2317</v>
      </c>
      <c r="D290" s="802"/>
      <c r="E290" s="803"/>
      <c r="F290" s="686">
        <v>323963.38</v>
      </c>
      <c r="G290" s="686">
        <v>7877</v>
      </c>
      <c r="H290" s="686">
        <v>316086.38</v>
      </c>
      <c r="I290" s="804" t="s">
        <v>3376</v>
      </c>
      <c r="J290" s="804"/>
      <c r="K290" s="805"/>
      <c r="L290" s="705">
        <v>6095370.2599999998</v>
      </c>
      <c r="M290" s="707">
        <v>-5771406.8799999999</v>
      </c>
      <c r="N290" s="805"/>
      <c r="O290" s="705">
        <v>0</v>
      </c>
      <c r="P290" s="707">
        <v>323963.38</v>
      </c>
      <c r="R290" s="703">
        <v>10037791.869999999</v>
      </c>
      <c r="S290" s="703">
        <v>9211941.6999999993</v>
      </c>
      <c r="T290" s="686">
        <v>8504580.6699999999</v>
      </c>
      <c r="U290" s="686">
        <v>6561455.5600000005</v>
      </c>
      <c r="V290" s="686">
        <v>5167976.5199999996</v>
      </c>
      <c r="W290" s="686">
        <v>3523846.59</v>
      </c>
      <c r="X290" s="686">
        <v>1456302.9</v>
      </c>
      <c r="Y290" s="686">
        <v>4942370.4000000004</v>
      </c>
      <c r="Z290" s="686">
        <v>6095370.2599999998</v>
      </c>
      <c r="AA290" s="686">
        <v>2670948.85</v>
      </c>
      <c r="AB290" s="686">
        <v>5127665.5</v>
      </c>
      <c r="AC290" s="686">
        <v>1612521.1</v>
      </c>
      <c r="AD290" s="686">
        <v>7877</v>
      </c>
      <c r="AE290" s="703">
        <v>4680</v>
      </c>
      <c r="AF290" s="686">
        <v>6584</v>
      </c>
      <c r="AG290" s="686">
        <v>4603</v>
      </c>
      <c r="AH290" s="686">
        <v>13491</v>
      </c>
      <c r="AI290" s="686">
        <v>11658</v>
      </c>
      <c r="AJ290" s="686">
        <v>3544</v>
      </c>
      <c r="AK290" s="686">
        <v>0</v>
      </c>
      <c r="AL290" s="686">
        <v>323963.38</v>
      </c>
      <c r="AM290" s="686">
        <v>681</v>
      </c>
      <c r="AN290" s="686">
        <v>681</v>
      </c>
      <c r="AO290" s="686">
        <v>681</v>
      </c>
      <c r="AP290" s="704">
        <v>681</v>
      </c>
      <c r="AQ290" s="686"/>
    </row>
    <row r="291" spans="1:43" ht="12.5" outlineLevel="3">
      <c r="A291" s="799" t="s">
        <v>2318</v>
      </c>
      <c r="B291" s="800" t="s">
        <v>2319</v>
      </c>
      <c r="C291" s="801" t="s">
        <v>2320</v>
      </c>
      <c r="D291" s="802"/>
      <c r="E291" s="803"/>
      <c r="F291" s="686">
        <v>620679.19000000006</v>
      </c>
      <c r="G291" s="686">
        <v>640661.25</v>
      </c>
      <c r="H291" s="686">
        <v>-19982.059999999939</v>
      </c>
      <c r="I291" s="804">
        <v>-3.1189743409641115E-2</v>
      </c>
      <c r="J291" s="804"/>
      <c r="K291" s="805"/>
      <c r="L291" s="705">
        <v>745327.93</v>
      </c>
      <c r="M291" s="707">
        <v>-124648.73999999999</v>
      </c>
      <c r="N291" s="805"/>
      <c r="O291" s="705">
        <v>605166.26</v>
      </c>
      <c r="P291" s="707">
        <v>15512.930000000051</v>
      </c>
      <c r="R291" s="703">
        <v>1011971.75</v>
      </c>
      <c r="S291" s="703">
        <v>928494.62</v>
      </c>
      <c r="T291" s="686">
        <v>902327.95000000007</v>
      </c>
      <c r="U291" s="686">
        <v>876161.28</v>
      </c>
      <c r="V291" s="686">
        <v>849994.61</v>
      </c>
      <c r="W291" s="686">
        <v>823827.94000000006</v>
      </c>
      <c r="X291" s="686">
        <v>797661.27</v>
      </c>
      <c r="Y291" s="686">
        <v>771494.6</v>
      </c>
      <c r="Z291" s="686">
        <v>745327.93</v>
      </c>
      <c r="AA291" s="686">
        <v>719161.26</v>
      </c>
      <c r="AB291" s="686">
        <v>692994.59</v>
      </c>
      <c r="AC291" s="686">
        <v>666827.92000000004</v>
      </c>
      <c r="AD291" s="686">
        <v>640661.25</v>
      </c>
      <c r="AE291" s="703">
        <v>614494.57999999996</v>
      </c>
      <c r="AF291" s="686">
        <v>588327.91</v>
      </c>
      <c r="AG291" s="686">
        <v>637032.94000000006</v>
      </c>
      <c r="AH291" s="686">
        <v>611172.27</v>
      </c>
      <c r="AI291" s="686">
        <v>585005.6</v>
      </c>
      <c r="AJ291" s="686">
        <v>575742.43000000005</v>
      </c>
      <c r="AK291" s="686">
        <v>605166.26</v>
      </c>
      <c r="AL291" s="686">
        <v>620679.19000000006</v>
      </c>
      <c r="AM291" s="686">
        <v>620679.19000000006</v>
      </c>
      <c r="AN291" s="686">
        <v>620679.19000000006</v>
      </c>
      <c r="AO291" s="686">
        <v>620679.19000000006</v>
      </c>
      <c r="AP291" s="704">
        <v>620679.19000000006</v>
      </c>
      <c r="AQ291" s="686"/>
    </row>
    <row r="292" spans="1:43" ht="12.5" outlineLevel="3">
      <c r="A292" s="799" t="s">
        <v>2321</v>
      </c>
      <c r="B292" s="800" t="s">
        <v>2322</v>
      </c>
      <c r="C292" s="801" t="s">
        <v>2323</v>
      </c>
      <c r="D292" s="802"/>
      <c r="E292" s="803"/>
      <c r="F292" s="686">
        <v>18873298.5</v>
      </c>
      <c r="G292" s="686">
        <v>19096815</v>
      </c>
      <c r="H292" s="686">
        <v>-223516.5</v>
      </c>
      <c r="I292" s="804">
        <v>-1.1704386307350205E-2</v>
      </c>
      <c r="J292" s="804"/>
      <c r="K292" s="805"/>
      <c r="L292" s="705">
        <v>18926833</v>
      </c>
      <c r="M292" s="707">
        <v>-53534.5</v>
      </c>
      <c r="N292" s="805"/>
      <c r="O292" s="705">
        <v>18873298.5</v>
      </c>
      <c r="P292" s="707">
        <v>0</v>
      </c>
      <c r="R292" s="703">
        <v>18970294</v>
      </c>
      <c r="S292" s="703">
        <v>18970294</v>
      </c>
      <c r="T292" s="686">
        <v>18970294</v>
      </c>
      <c r="U292" s="686">
        <v>18948563.5</v>
      </c>
      <c r="V292" s="686">
        <v>18948563.5</v>
      </c>
      <c r="W292" s="686">
        <v>18948563.5</v>
      </c>
      <c r="X292" s="686">
        <v>18926833</v>
      </c>
      <c r="Y292" s="686">
        <v>18926833</v>
      </c>
      <c r="Z292" s="686">
        <v>18926833</v>
      </c>
      <c r="AA292" s="686">
        <v>18905102.5</v>
      </c>
      <c r="AB292" s="686">
        <v>18897859</v>
      </c>
      <c r="AC292" s="686">
        <v>18167584</v>
      </c>
      <c r="AD292" s="686">
        <v>19096815</v>
      </c>
      <c r="AE292" s="703">
        <v>19096815</v>
      </c>
      <c r="AF292" s="686">
        <v>19096815</v>
      </c>
      <c r="AG292" s="686">
        <v>18985056.75</v>
      </c>
      <c r="AH292" s="686">
        <v>18985056.75</v>
      </c>
      <c r="AI292" s="686">
        <v>18985056.75</v>
      </c>
      <c r="AJ292" s="686">
        <v>18873298.5</v>
      </c>
      <c r="AK292" s="686">
        <v>18873298.5</v>
      </c>
      <c r="AL292" s="686">
        <v>18873298.5</v>
      </c>
      <c r="AM292" s="686">
        <v>18873298.5</v>
      </c>
      <c r="AN292" s="686">
        <v>18873298.5</v>
      </c>
      <c r="AO292" s="686">
        <v>18873298.5</v>
      </c>
      <c r="AP292" s="704">
        <v>18873298.5</v>
      </c>
      <c r="AQ292" s="686"/>
    </row>
    <row r="293" spans="1:43" ht="12.5" outlineLevel="3">
      <c r="A293" s="799" t="s">
        <v>2324</v>
      </c>
      <c r="B293" s="800" t="s">
        <v>2325</v>
      </c>
      <c r="C293" s="801" t="s">
        <v>2326</v>
      </c>
      <c r="D293" s="802"/>
      <c r="E293" s="803"/>
      <c r="F293" s="686">
        <v>-5186552.5</v>
      </c>
      <c r="G293" s="686">
        <v>-5219128</v>
      </c>
      <c r="H293" s="686">
        <v>32575.5</v>
      </c>
      <c r="I293" s="804">
        <v>6.2415598927636953E-3</v>
      </c>
      <c r="J293" s="804"/>
      <c r="K293" s="805"/>
      <c r="L293" s="705">
        <v>5909366</v>
      </c>
      <c r="M293" s="707">
        <v>-11095918.5</v>
      </c>
      <c r="N293" s="805"/>
      <c r="O293" s="705">
        <v>-5186552.5</v>
      </c>
      <c r="P293" s="707">
        <v>0</v>
      </c>
      <c r="R293" s="703">
        <v>5781531</v>
      </c>
      <c r="S293" s="703">
        <v>5781531</v>
      </c>
      <c r="T293" s="686">
        <v>5781531</v>
      </c>
      <c r="U293" s="686">
        <v>5845448.5</v>
      </c>
      <c r="V293" s="686">
        <v>5845448.5</v>
      </c>
      <c r="W293" s="686">
        <v>5845448.5</v>
      </c>
      <c r="X293" s="686">
        <v>5909366</v>
      </c>
      <c r="Y293" s="686">
        <v>5909366</v>
      </c>
      <c r="Z293" s="686">
        <v>5909366</v>
      </c>
      <c r="AA293" s="686">
        <v>5973283.5</v>
      </c>
      <c r="AB293" s="686">
        <v>5973283.5</v>
      </c>
      <c r="AC293" s="686">
        <v>5973283.5</v>
      </c>
      <c r="AD293" s="686">
        <v>-5219128</v>
      </c>
      <c r="AE293" s="703">
        <v>-5219128</v>
      </c>
      <c r="AF293" s="686">
        <v>-5219128</v>
      </c>
      <c r="AG293" s="686">
        <v>-5202840.25</v>
      </c>
      <c r="AH293" s="686">
        <v>-5202840.25</v>
      </c>
      <c r="AI293" s="686">
        <v>-5202840.25</v>
      </c>
      <c r="AJ293" s="686">
        <v>-5186552.5</v>
      </c>
      <c r="AK293" s="686">
        <v>-5186552.5</v>
      </c>
      <c r="AL293" s="686">
        <v>-5186552.5</v>
      </c>
      <c r="AM293" s="686">
        <v>-5186552.5</v>
      </c>
      <c r="AN293" s="686">
        <v>-5186552.5</v>
      </c>
      <c r="AO293" s="686">
        <v>-5186552.5</v>
      </c>
      <c r="AP293" s="704">
        <v>-5186552.5</v>
      </c>
      <c r="AQ293" s="686"/>
    </row>
    <row r="294" spans="1:43" ht="12.5" outlineLevel="3">
      <c r="A294" s="799" t="s">
        <v>2327</v>
      </c>
      <c r="B294" s="800" t="s">
        <v>2328</v>
      </c>
      <c r="C294" s="801" t="s">
        <v>2329</v>
      </c>
      <c r="D294" s="802"/>
      <c r="E294" s="803"/>
      <c r="F294" s="686">
        <v>-152419.5</v>
      </c>
      <c r="G294" s="686">
        <v>-151638</v>
      </c>
      <c r="H294" s="686">
        <v>-781.5</v>
      </c>
      <c r="I294" s="804">
        <v>-5.1537213627191074E-3</v>
      </c>
      <c r="J294" s="804"/>
      <c r="K294" s="805"/>
      <c r="L294" s="705">
        <v>-181909</v>
      </c>
      <c r="M294" s="707">
        <v>29489.5</v>
      </c>
      <c r="N294" s="805"/>
      <c r="O294" s="705">
        <v>-152419.5</v>
      </c>
      <c r="P294" s="707">
        <v>0</v>
      </c>
      <c r="R294" s="703">
        <v>-181420</v>
      </c>
      <c r="S294" s="703">
        <v>-181420</v>
      </c>
      <c r="T294" s="686">
        <v>-181420</v>
      </c>
      <c r="U294" s="686">
        <v>-181664.5</v>
      </c>
      <c r="V294" s="686">
        <v>-181664.5</v>
      </c>
      <c r="W294" s="686">
        <v>-181664.5</v>
      </c>
      <c r="X294" s="686">
        <v>-181909</v>
      </c>
      <c r="Y294" s="686">
        <v>-181909</v>
      </c>
      <c r="Z294" s="686">
        <v>-181909</v>
      </c>
      <c r="AA294" s="686">
        <v>-182153.5</v>
      </c>
      <c r="AB294" s="686">
        <v>-182153.5</v>
      </c>
      <c r="AC294" s="686">
        <v>-182153.5</v>
      </c>
      <c r="AD294" s="686">
        <v>-151638</v>
      </c>
      <c r="AE294" s="703">
        <v>-151638</v>
      </c>
      <c r="AF294" s="686">
        <v>-151638</v>
      </c>
      <c r="AG294" s="686">
        <v>-152028.75</v>
      </c>
      <c r="AH294" s="686">
        <v>-152028.75</v>
      </c>
      <c r="AI294" s="686">
        <v>-152028.75</v>
      </c>
      <c r="AJ294" s="686">
        <v>-152419.5</v>
      </c>
      <c r="AK294" s="686">
        <v>-152419.5</v>
      </c>
      <c r="AL294" s="686">
        <v>-152419.5</v>
      </c>
      <c r="AM294" s="686">
        <v>-152419.5</v>
      </c>
      <c r="AN294" s="686">
        <v>-152419.5</v>
      </c>
      <c r="AO294" s="686">
        <v>-152419.5</v>
      </c>
      <c r="AP294" s="704">
        <v>-152419.5</v>
      </c>
      <c r="AQ294" s="686"/>
    </row>
    <row r="295" spans="1:43" ht="12.5" outlineLevel="3">
      <c r="A295" s="799" t="s">
        <v>2330</v>
      </c>
      <c r="B295" s="800" t="s">
        <v>2331</v>
      </c>
      <c r="C295" s="801" t="s">
        <v>2332</v>
      </c>
      <c r="D295" s="802"/>
      <c r="E295" s="803"/>
      <c r="F295" s="686">
        <v>0</v>
      </c>
      <c r="G295" s="686">
        <v>1867242.24</v>
      </c>
      <c r="H295" s="686">
        <v>-1867242.24</v>
      </c>
      <c r="I295" s="804" t="s">
        <v>3376</v>
      </c>
      <c r="J295" s="804"/>
      <c r="K295" s="805"/>
      <c r="L295" s="705">
        <v>2849127.04</v>
      </c>
      <c r="M295" s="707">
        <v>-2849127.04</v>
      </c>
      <c r="N295" s="805"/>
      <c r="O295" s="705">
        <v>0</v>
      </c>
      <c r="P295" s="707">
        <v>0</v>
      </c>
      <c r="R295" s="703">
        <v>5271782.08</v>
      </c>
      <c r="S295" s="703">
        <v>5553289.1799999997</v>
      </c>
      <c r="T295" s="686">
        <v>4831448.4800000004</v>
      </c>
      <c r="U295" s="686">
        <v>4327978.16</v>
      </c>
      <c r="V295" s="686">
        <v>4073166.21</v>
      </c>
      <c r="W295" s="686">
        <v>3882720.4</v>
      </c>
      <c r="X295" s="686">
        <v>2907438.59</v>
      </c>
      <c r="Y295" s="686">
        <v>3009146.11</v>
      </c>
      <c r="Z295" s="686">
        <v>2849127.04</v>
      </c>
      <c r="AA295" s="686">
        <v>2940583.43</v>
      </c>
      <c r="AB295" s="686">
        <v>2767249.7</v>
      </c>
      <c r="AC295" s="686">
        <v>2091763.22</v>
      </c>
      <c r="AD295" s="686">
        <v>1867242.24</v>
      </c>
      <c r="AE295" s="703">
        <v>1193967.55</v>
      </c>
      <c r="AF295" s="686">
        <v>570605.09</v>
      </c>
      <c r="AG295" s="686">
        <v>125712.66</v>
      </c>
      <c r="AH295" s="686">
        <v>0</v>
      </c>
      <c r="AI295" s="686">
        <v>0</v>
      </c>
      <c r="AJ295" s="686">
        <v>0</v>
      </c>
      <c r="AK295" s="686">
        <v>0</v>
      </c>
      <c r="AL295" s="686">
        <v>0</v>
      </c>
      <c r="AM295" s="686">
        <v>0</v>
      </c>
      <c r="AN295" s="686">
        <v>0</v>
      </c>
      <c r="AO295" s="686">
        <v>0</v>
      </c>
      <c r="AP295" s="704">
        <v>0</v>
      </c>
      <c r="AQ295" s="686"/>
    </row>
    <row r="296" spans="1:43" ht="12.5" outlineLevel="3">
      <c r="A296" s="799" t="s">
        <v>2333</v>
      </c>
      <c r="B296" s="800" t="s">
        <v>2334</v>
      </c>
      <c r="C296" s="801" t="s">
        <v>2335</v>
      </c>
      <c r="D296" s="802"/>
      <c r="E296" s="803"/>
      <c r="F296" s="686">
        <v>0</v>
      </c>
      <c r="G296" s="686">
        <v>0</v>
      </c>
      <c r="H296" s="686">
        <v>0</v>
      </c>
      <c r="I296" s="804">
        <v>0</v>
      </c>
      <c r="J296" s="804"/>
      <c r="K296" s="805"/>
      <c r="L296" s="705">
        <v>72205.31</v>
      </c>
      <c r="M296" s="707">
        <v>-72205.31</v>
      </c>
      <c r="N296" s="805"/>
      <c r="O296" s="705">
        <v>0</v>
      </c>
      <c r="P296" s="707">
        <v>0</v>
      </c>
      <c r="R296" s="703">
        <v>216618.75</v>
      </c>
      <c r="S296" s="703">
        <v>198567.07</v>
      </c>
      <c r="T296" s="686">
        <v>180515.39</v>
      </c>
      <c r="U296" s="686">
        <v>162463.71</v>
      </c>
      <c r="V296" s="686">
        <v>144412.03</v>
      </c>
      <c r="W296" s="686">
        <v>126360.35</v>
      </c>
      <c r="X296" s="686">
        <v>108308.67</v>
      </c>
      <c r="Y296" s="686">
        <v>90256.99</v>
      </c>
      <c r="Z296" s="686">
        <v>72205.31</v>
      </c>
      <c r="AA296" s="686">
        <v>54153.630000000005</v>
      </c>
      <c r="AB296" s="686">
        <v>36101.950000000004</v>
      </c>
      <c r="AC296" s="686">
        <v>18050.27</v>
      </c>
      <c r="AD296" s="686">
        <v>0</v>
      </c>
      <c r="AE296" s="703">
        <v>0</v>
      </c>
      <c r="AF296" s="686">
        <v>0</v>
      </c>
      <c r="AG296" s="686">
        <v>0</v>
      </c>
      <c r="AH296" s="686">
        <v>0</v>
      </c>
      <c r="AI296" s="686">
        <v>0</v>
      </c>
      <c r="AJ296" s="686">
        <v>0</v>
      </c>
      <c r="AK296" s="686">
        <v>0</v>
      </c>
      <c r="AL296" s="686">
        <v>0</v>
      </c>
      <c r="AM296" s="686">
        <v>0</v>
      </c>
      <c r="AN296" s="686">
        <v>0</v>
      </c>
      <c r="AO296" s="686">
        <v>0</v>
      </c>
      <c r="AP296" s="704">
        <v>0</v>
      </c>
      <c r="AQ296" s="686"/>
    </row>
    <row r="297" spans="1:43" ht="12.5" outlineLevel="3">
      <c r="A297" s="799" t="s">
        <v>2336</v>
      </c>
      <c r="B297" s="800" t="s">
        <v>2337</v>
      </c>
      <c r="C297" s="801" t="s">
        <v>2338</v>
      </c>
      <c r="D297" s="802"/>
      <c r="E297" s="803"/>
      <c r="F297" s="686">
        <v>40324363.359999999</v>
      </c>
      <c r="G297" s="686">
        <v>44910255.600000001</v>
      </c>
      <c r="H297" s="686">
        <v>-4585892.2400000021</v>
      </c>
      <c r="I297" s="804">
        <v>-0.10211236116857018</v>
      </c>
      <c r="J297" s="804"/>
      <c r="K297" s="805"/>
      <c r="L297" s="705">
        <v>45964067.600000001</v>
      </c>
      <c r="M297" s="707">
        <v>-5639704.2400000021</v>
      </c>
      <c r="N297" s="805"/>
      <c r="O297" s="705">
        <v>40445737.780000001</v>
      </c>
      <c r="P297" s="707">
        <v>-121374.42000000179</v>
      </c>
      <c r="R297" s="703">
        <v>47550346.689999998</v>
      </c>
      <c r="S297" s="703">
        <v>47550346.689999998</v>
      </c>
      <c r="T297" s="686">
        <v>47314411.719999999</v>
      </c>
      <c r="U297" s="686">
        <v>47259111.899999999</v>
      </c>
      <c r="V297" s="686">
        <v>47210842.689999998</v>
      </c>
      <c r="W297" s="686">
        <v>46637233.630000003</v>
      </c>
      <c r="X297" s="686">
        <v>46417871.799999997</v>
      </c>
      <c r="Y297" s="686">
        <v>46193479.340000004</v>
      </c>
      <c r="Z297" s="686">
        <v>45964067.600000001</v>
      </c>
      <c r="AA297" s="686">
        <v>47799244.009999998</v>
      </c>
      <c r="AB297" s="686">
        <v>48061630.259999998</v>
      </c>
      <c r="AC297" s="686">
        <v>48198224.829999998</v>
      </c>
      <c r="AD297" s="686">
        <v>44910255.600000001</v>
      </c>
      <c r="AE297" s="703">
        <v>44637005.719999999</v>
      </c>
      <c r="AF297" s="686">
        <v>44430682.119999997</v>
      </c>
      <c r="AG297" s="686">
        <v>44238692.539999999</v>
      </c>
      <c r="AH297" s="686">
        <v>44067339.490000002</v>
      </c>
      <c r="AI297" s="686">
        <v>43875391.979999997</v>
      </c>
      <c r="AJ297" s="686">
        <v>43664742.950000003</v>
      </c>
      <c r="AK297" s="686">
        <v>40445737.780000001</v>
      </c>
      <c r="AL297" s="686">
        <v>40324363.359999999</v>
      </c>
      <c r="AM297" s="686">
        <v>40324363.359999999</v>
      </c>
      <c r="AN297" s="686">
        <v>40324363.359999999</v>
      </c>
      <c r="AO297" s="686">
        <v>40324363.359999999</v>
      </c>
      <c r="AP297" s="704">
        <v>40324363.359999999</v>
      </c>
      <c r="AQ297" s="686"/>
    </row>
    <row r="298" spans="1:43" ht="12.5" outlineLevel="3">
      <c r="A298" s="799" t="s">
        <v>2339</v>
      </c>
      <c r="B298" s="800" t="s">
        <v>2340</v>
      </c>
      <c r="C298" s="801" t="s">
        <v>2341</v>
      </c>
      <c r="D298" s="802"/>
      <c r="E298" s="803"/>
      <c r="F298" s="686">
        <v>100767913.73</v>
      </c>
      <c r="G298" s="686">
        <v>101146636.94</v>
      </c>
      <c r="H298" s="686">
        <v>-378723.20999999344</v>
      </c>
      <c r="I298" s="804">
        <v>-3.7442985892319025E-3</v>
      </c>
      <c r="J298" s="804"/>
      <c r="K298" s="805"/>
      <c r="L298" s="705">
        <v>99685998.030000001</v>
      </c>
      <c r="M298" s="707">
        <v>1081915.700000003</v>
      </c>
      <c r="N298" s="805"/>
      <c r="O298" s="705">
        <v>100928522.81999999</v>
      </c>
      <c r="P298" s="707">
        <v>-160609.08999998868</v>
      </c>
      <c r="R298" s="703">
        <v>98023054.849999994</v>
      </c>
      <c r="S298" s="703">
        <v>98023054.849999994</v>
      </c>
      <c r="T298" s="686">
        <v>98374163.730000004</v>
      </c>
      <c r="U298" s="686">
        <v>98393595.379999995</v>
      </c>
      <c r="V298" s="686">
        <v>98450038.849999994</v>
      </c>
      <c r="W298" s="686">
        <v>98822127.680000007</v>
      </c>
      <c r="X298" s="686">
        <v>98885571.939999998</v>
      </c>
      <c r="Y298" s="686">
        <v>97898179.459999993</v>
      </c>
      <c r="Z298" s="686">
        <v>99685998.030000001</v>
      </c>
      <c r="AA298" s="686">
        <v>99821755.340000004</v>
      </c>
      <c r="AB298" s="686">
        <v>100470824.41</v>
      </c>
      <c r="AC298" s="686">
        <v>100599496.92</v>
      </c>
      <c r="AD298" s="686">
        <v>101146636.94</v>
      </c>
      <c r="AE298" s="703">
        <v>101546896.98</v>
      </c>
      <c r="AF298" s="686">
        <v>101453120.8</v>
      </c>
      <c r="AG298" s="686">
        <v>102235348.89</v>
      </c>
      <c r="AH298" s="686">
        <v>102475399.70999999</v>
      </c>
      <c r="AI298" s="686">
        <v>102763385.47</v>
      </c>
      <c r="AJ298" s="686">
        <v>105261647.61</v>
      </c>
      <c r="AK298" s="686">
        <v>100928522.81999999</v>
      </c>
      <c r="AL298" s="686">
        <v>100767913.73</v>
      </c>
      <c r="AM298" s="686">
        <v>100767913.73</v>
      </c>
      <c r="AN298" s="686">
        <v>100767913.73</v>
      </c>
      <c r="AO298" s="686">
        <v>100767913.73</v>
      </c>
      <c r="AP298" s="704">
        <v>100767913.73</v>
      </c>
      <c r="AQ298" s="686"/>
    </row>
    <row r="299" spans="1:43" ht="12.5" outlineLevel="3">
      <c r="A299" s="799" t="s">
        <v>2342</v>
      </c>
      <c r="B299" s="800" t="s">
        <v>2343</v>
      </c>
      <c r="C299" s="801" t="s">
        <v>2344</v>
      </c>
      <c r="D299" s="802"/>
      <c r="E299" s="803"/>
      <c r="F299" s="686">
        <v>517895.65</v>
      </c>
      <c r="G299" s="686">
        <v>541171.89</v>
      </c>
      <c r="H299" s="686">
        <v>-23276.239999999991</v>
      </c>
      <c r="I299" s="804">
        <v>-4.3010807527345866E-2</v>
      </c>
      <c r="J299" s="804"/>
      <c r="K299" s="805"/>
      <c r="L299" s="705">
        <v>552810.01</v>
      </c>
      <c r="M299" s="707">
        <v>-34914.359999999986</v>
      </c>
      <c r="N299" s="805"/>
      <c r="O299" s="705">
        <v>520805.18</v>
      </c>
      <c r="P299" s="707">
        <v>-2909.5299999999697</v>
      </c>
      <c r="R299" s="703">
        <v>576086.25</v>
      </c>
      <c r="S299" s="703">
        <v>573176.72</v>
      </c>
      <c r="T299" s="686">
        <v>570267.19000000006</v>
      </c>
      <c r="U299" s="686">
        <v>567357.66</v>
      </c>
      <c r="V299" s="686">
        <v>564448.13</v>
      </c>
      <c r="W299" s="686">
        <v>561538.6</v>
      </c>
      <c r="X299" s="686">
        <v>558629.07000000007</v>
      </c>
      <c r="Y299" s="686">
        <v>555719.54</v>
      </c>
      <c r="Z299" s="686">
        <v>552810.01</v>
      </c>
      <c r="AA299" s="686">
        <v>549900.48</v>
      </c>
      <c r="AB299" s="686">
        <v>546990.94999999995</v>
      </c>
      <c r="AC299" s="686">
        <v>544081.42000000004</v>
      </c>
      <c r="AD299" s="686">
        <v>541171.89</v>
      </c>
      <c r="AE299" s="703">
        <v>538262.36</v>
      </c>
      <c r="AF299" s="686">
        <v>535352.82999999996</v>
      </c>
      <c r="AG299" s="686">
        <v>532443.30000000005</v>
      </c>
      <c r="AH299" s="686">
        <v>529533.77</v>
      </c>
      <c r="AI299" s="686">
        <v>526624.24</v>
      </c>
      <c r="AJ299" s="686">
        <v>523714.71</v>
      </c>
      <c r="AK299" s="686">
        <v>520805.18</v>
      </c>
      <c r="AL299" s="686">
        <v>517895.65</v>
      </c>
      <c r="AM299" s="686">
        <v>517895.65</v>
      </c>
      <c r="AN299" s="686">
        <v>517895.65</v>
      </c>
      <c r="AO299" s="686">
        <v>517895.65</v>
      </c>
      <c r="AP299" s="704">
        <v>517895.65</v>
      </c>
      <c r="AQ299" s="686"/>
    </row>
    <row r="300" spans="1:43" ht="12.5" outlineLevel="3">
      <c r="A300" s="799" t="s">
        <v>2346</v>
      </c>
      <c r="B300" s="800" t="s">
        <v>2347</v>
      </c>
      <c r="C300" s="801" t="s">
        <v>2345</v>
      </c>
      <c r="D300" s="802"/>
      <c r="E300" s="803"/>
      <c r="F300" s="686">
        <v>161987</v>
      </c>
      <c r="G300" s="686">
        <v>56215</v>
      </c>
      <c r="H300" s="686">
        <v>105772</v>
      </c>
      <c r="I300" s="804">
        <v>1.8815618607133326</v>
      </c>
      <c r="J300" s="804"/>
      <c r="K300" s="805"/>
      <c r="L300" s="705">
        <v>0</v>
      </c>
      <c r="M300" s="707">
        <v>161987</v>
      </c>
      <c r="N300" s="805"/>
      <c r="O300" s="705">
        <v>141872</v>
      </c>
      <c r="P300" s="707">
        <v>20115</v>
      </c>
      <c r="R300" s="703">
        <v>4</v>
      </c>
      <c r="S300" s="703">
        <v>0</v>
      </c>
      <c r="T300" s="686">
        <v>0</v>
      </c>
      <c r="U300" s="686">
        <v>0</v>
      </c>
      <c r="V300" s="686">
        <v>0</v>
      </c>
      <c r="W300" s="686">
        <v>0</v>
      </c>
      <c r="X300" s="686">
        <v>0</v>
      </c>
      <c r="Y300" s="686">
        <v>0</v>
      </c>
      <c r="Z300" s="686">
        <v>0</v>
      </c>
      <c r="AA300" s="686">
        <v>0</v>
      </c>
      <c r="AB300" s="686">
        <v>0</v>
      </c>
      <c r="AC300" s="686">
        <v>0</v>
      </c>
      <c r="AD300" s="686">
        <v>56215</v>
      </c>
      <c r="AE300" s="703">
        <v>51530</v>
      </c>
      <c r="AF300" s="686">
        <v>46845</v>
      </c>
      <c r="AG300" s="686">
        <v>42160</v>
      </c>
      <c r="AH300" s="686">
        <v>37475</v>
      </c>
      <c r="AI300" s="686">
        <v>32790</v>
      </c>
      <c r="AJ300" s="686">
        <v>120653</v>
      </c>
      <c r="AK300" s="686">
        <v>141872</v>
      </c>
      <c r="AL300" s="686">
        <v>161987</v>
      </c>
      <c r="AM300" s="686">
        <v>0</v>
      </c>
      <c r="AN300" s="686">
        <v>0</v>
      </c>
      <c r="AO300" s="686">
        <v>0</v>
      </c>
      <c r="AP300" s="704">
        <v>0</v>
      </c>
      <c r="AQ300" s="686"/>
    </row>
    <row r="301" spans="1:43" ht="12.5" outlineLevel="3">
      <c r="A301" s="799" t="s">
        <v>2348</v>
      </c>
      <c r="B301" s="800" t="s">
        <v>2349</v>
      </c>
      <c r="C301" s="801" t="s">
        <v>2345</v>
      </c>
      <c r="D301" s="802"/>
      <c r="E301" s="803"/>
      <c r="F301" s="686">
        <v>0</v>
      </c>
      <c r="G301" s="686">
        <v>0</v>
      </c>
      <c r="H301" s="686">
        <v>0</v>
      </c>
      <c r="I301" s="804">
        <v>0</v>
      </c>
      <c r="J301" s="804"/>
      <c r="K301" s="805"/>
      <c r="L301" s="705">
        <v>0</v>
      </c>
      <c r="M301" s="707">
        <v>0</v>
      </c>
      <c r="N301" s="805"/>
      <c r="O301" s="705">
        <v>0</v>
      </c>
      <c r="P301" s="707">
        <v>0</v>
      </c>
      <c r="R301" s="703">
        <v>0</v>
      </c>
      <c r="S301" s="703">
        <v>0</v>
      </c>
      <c r="T301" s="686">
        <v>0</v>
      </c>
      <c r="U301" s="686">
        <v>0</v>
      </c>
      <c r="V301" s="686">
        <v>0</v>
      </c>
      <c r="W301" s="686">
        <v>0</v>
      </c>
      <c r="X301" s="686">
        <v>0</v>
      </c>
      <c r="Y301" s="686">
        <v>0</v>
      </c>
      <c r="Z301" s="686">
        <v>0</v>
      </c>
      <c r="AA301" s="686">
        <v>0</v>
      </c>
      <c r="AB301" s="686">
        <v>0</v>
      </c>
      <c r="AC301" s="686">
        <v>0</v>
      </c>
      <c r="AD301" s="686">
        <v>0</v>
      </c>
      <c r="AE301" s="703">
        <v>274</v>
      </c>
      <c r="AF301" s="686">
        <v>40783</v>
      </c>
      <c r="AG301" s="686">
        <v>41057</v>
      </c>
      <c r="AH301" s="686">
        <v>41307</v>
      </c>
      <c r="AI301" s="686">
        <v>41565</v>
      </c>
      <c r="AJ301" s="686">
        <v>0</v>
      </c>
      <c r="AK301" s="686">
        <v>0</v>
      </c>
      <c r="AL301" s="686">
        <v>0</v>
      </c>
      <c r="AM301" s="686">
        <v>0</v>
      </c>
      <c r="AN301" s="686">
        <v>0</v>
      </c>
      <c r="AO301" s="686">
        <v>0</v>
      </c>
      <c r="AP301" s="704">
        <v>0</v>
      </c>
      <c r="AQ301" s="686"/>
    </row>
    <row r="302" spans="1:43" ht="12.5" outlineLevel="3">
      <c r="A302" s="799" t="s">
        <v>2350</v>
      </c>
      <c r="B302" s="800" t="s">
        <v>2351</v>
      </c>
      <c r="C302" s="801" t="s">
        <v>2345</v>
      </c>
      <c r="D302" s="802"/>
      <c r="E302" s="803"/>
      <c r="F302" s="686">
        <v>136574</v>
      </c>
      <c r="G302" s="686">
        <v>482592</v>
      </c>
      <c r="H302" s="686">
        <v>-346018</v>
      </c>
      <c r="I302" s="804">
        <v>-0.71699903852529678</v>
      </c>
      <c r="J302" s="804"/>
      <c r="K302" s="805"/>
      <c r="L302" s="705">
        <v>529741</v>
      </c>
      <c r="M302" s="707">
        <v>-393167</v>
      </c>
      <c r="N302" s="805"/>
      <c r="O302" s="705">
        <v>170720</v>
      </c>
      <c r="P302" s="707">
        <v>-34146</v>
      </c>
      <c r="R302" s="703">
        <v>348406</v>
      </c>
      <c r="S302" s="703">
        <v>348406</v>
      </c>
      <c r="T302" s="686">
        <v>348406</v>
      </c>
      <c r="U302" s="686">
        <v>348406</v>
      </c>
      <c r="V302" s="686">
        <v>348406</v>
      </c>
      <c r="W302" s="686">
        <v>352402</v>
      </c>
      <c r="X302" s="686">
        <v>527743</v>
      </c>
      <c r="Y302" s="686">
        <v>528923</v>
      </c>
      <c r="Z302" s="686">
        <v>529741</v>
      </c>
      <c r="AA302" s="686">
        <v>530531</v>
      </c>
      <c r="AB302" s="686">
        <v>531350</v>
      </c>
      <c r="AC302" s="686">
        <v>532140</v>
      </c>
      <c r="AD302" s="686">
        <v>482592</v>
      </c>
      <c r="AE302" s="703">
        <v>448665</v>
      </c>
      <c r="AF302" s="686">
        <v>374459</v>
      </c>
      <c r="AG302" s="686">
        <v>340541</v>
      </c>
      <c r="AH302" s="686">
        <v>306597</v>
      </c>
      <c r="AI302" s="686">
        <v>272661</v>
      </c>
      <c r="AJ302" s="686">
        <v>204866</v>
      </c>
      <c r="AK302" s="686">
        <v>170720</v>
      </c>
      <c r="AL302" s="686">
        <v>136574</v>
      </c>
      <c r="AM302" s="686">
        <v>136574</v>
      </c>
      <c r="AN302" s="686">
        <v>136574</v>
      </c>
      <c r="AO302" s="686">
        <v>136574</v>
      </c>
      <c r="AP302" s="704">
        <v>136574</v>
      </c>
      <c r="AQ302" s="686"/>
    </row>
    <row r="303" spans="1:43" ht="12.5" outlineLevel="3">
      <c r="A303" s="799" t="s">
        <v>3325</v>
      </c>
      <c r="B303" s="800" t="s">
        <v>3326</v>
      </c>
      <c r="C303" s="801" t="s">
        <v>3327</v>
      </c>
      <c r="D303" s="802"/>
      <c r="E303" s="803"/>
      <c r="F303" s="686">
        <v>47710</v>
      </c>
      <c r="G303" s="686">
        <v>70856</v>
      </c>
      <c r="H303" s="686">
        <v>-23146</v>
      </c>
      <c r="I303" s="804">
        <v>-0.32666252681494862</v>
      </c>
      <c r="J303" s="804"/>
      <c r="K303" s="805"/>
      <c r="L303" s="705">
        <v>20007</v>
      </c>
      <c r="M303" s="707">
        <v>27703</v>
      </c>
      <c r="N303" s="805"/>
      <c r="O303" s="705">
        <v>47699</v>
      </c>
      <c r="P303" s="707">
        <v>11</v>
      </c>
      <c r="R303" s="703">
        <v>0</v>
      </c>
      <c r="S303" s="703">
        <v>0</v>
      </c>
      <c r="T303" s="686">
        <v>0</v>
      </c>
      <c r="U303" s="686">
        <v>7371</v>
      </c>
      <c r="V303" s="686">
        <v>9862</v>
      </c>
      <c r="W303" s="686">
        <v>12373</v>
      </c>
      <c r="X303" s="686">
        <v>14897</v>
      </c>
      <c r="Y303" s="686">
        <v>17443</v>
      </c>
      <c r="Z303" s="686">
        <v>20007</v>
      </c>
      <c r="AA303" s="686">
        <v>22582</v>
      </c>
      <c r="AB303" s="686">
        <v>25181</v>
      </c>
      <c r="AC303" s="686">
        <v>27790</v>
      </c>
      <c r="AD303" s="686">
        <v>70856</v>
      </c>
      <c r="AE303" s="703">
        <v>71980</v>
      </c>
      <c r="AF303" s="686">
        <v>71403</v>
      </c>
      <c r="AG303" s="686">
        <v>71614</v>
      </c>
      <c r="AH303" s="686">
        <v>71850</v>
      </c>
      <c r="AI303" s="686">
        <v>72095</v>
      </c>
      <c r="AJ303" s="686">
        <v>45989</v>
      </c>
      <c r="AK303" s="686">
        <v>47699</v>
      </c>
      <c r="AL303" s="686">
        <v>47710</v>
      </c>
      <c r="AM303" s="686">
        <v>45989</v>
      </c>
      <c r="AN303" s="686">
        <v>45989</v>
      </c>
      <c r="AO303" s="686">
        <v>45989</v>
      </c>
      <c r="AP303" s="704">
        <v>45989</v>
      </c>
      <c r="AQ303" s="686"/>
    </row>
    <row r="304" spans="1:43" ht="12.5" outlineLevel="3">
      <c r="A304" s="799" t="s">
        <v>3569</v>
      </c>
      <c r="B304" s="800" t="s">
        <v>3570</v>
      </c>
      <c r="C304" s="801" t="s">
        <v>3571</v>
      </c>
      <c r="D304" s="802"/>
      <c r="E304" s="803"/>
      <c r="F304" s="686">
        <v>0</v>
      </c>
      <c r="G304" s="686">
        <v>0</v>
      </c>
      <c r="H304" s="686">
        <v>0</v>
      </c>
      <c r="I304" s="804">
        <v>0</v>
      </c>
      <c r="J304" s="804"/>
      <c r="K304" s="805"/>
      <c r="L304" s="705">
        <v>0</v>
      </c>
      <c r="M304" s="707">
        <v>0</v>
      </c>
      <c r="N304" s="805"/>
      <c r="O304" s="705">
        <v>0</v>
      </c>
      <c r="P304" s="707">
        <v>0</v>
      </c>
      <c r="R304" s="703">
        <v>0</v>
      </c>
      <c r="S304" s="703">
        <v>0</v>
      </c>
      <c r="T304" s="686">
        <v>0</v>
      </c>
      <c r="U304" s="686">
        <v>0</v>
      </c>
      <c r="V304" s="686">
        <v>0</v>
      </c>
      <c r="W304" s="686">
        <v>0</v>
      </c>
      <c r="X304" s="686">
        <v>0</v>
      </c>
      <c r="Y304" s="686">
        <v>0</v>
      </c>
      <c r="Z304" s="686">
        <v>0</v>
      </c>
      <c r="AA304" s="686">
        <v>0</v>
      </c>
      <c r="AB304" s="686">
        <v>0</v>
      </c>
      <c r="AC304" s="686">
        <v>0</v>
      </c>
      <c r="AD304" s="686">
        <v>0</v>
      </c>
      <c r="AE304" s="703">
        <v>1868</v>
      </c>
      <c r="AF304" s="686">
        <v>4180</v>
      </c>
      <c r="AG304" s="686">
        <v>6292</v>
      </c>
      <c r="AH304" s="686">
        <v>8414</v>
      </c>
      <c r="AI304" s="686">
        <v>10551</v>
      </c>
      <c r="AJ304" s="686">
        <v>2804</v>
      </c>
      <c r="AK304" s="686">
        <v>0</v>
      </c>
      <c r="AL304" s="686">
        <v>0</v>
      </c>
      <c r="AM304" s="686">
        <v>0</v>
      </c>
      <c r="AN304" s="686">
        <v>0</v>
      </c>
      <c r="AO304" s="686">
        <v>0</v>
      </c>
      <c r="AP304" s="704">
        <v>0</v>
      </c>
      <c r="AQ304" s="686"/>
    </row>
    <row r="305" spans="1:43" ht="12.5" outlineLevel="3">
      <c r="A305" s="799" t="s">
        <v>2352</v>
      </c>
      <c r="B305" s="800" t="s">
        <v>2353</v>
      </c>
      <c r="C305" s="801" t="s">
        <v>2354</v>
      </c>
      <c r="D305" s="802"/>
      <c r="E305" s="803"/>
      <c r="F305" s="686">
        <v>0</v>
      </c>
      <c r="G305" s="686">
        <v>-25092326.760000002</v>
      </c>
      <c r="H305" s="686">
        <v>25092326.760000002</v>
      </c>
      <c r="I305" s="804" t="s">
        <v>3376</v>
      </c>
      <c r="J305" s="804"/>
      <c r="K305" s="805"/>
      <c r="L305" s="705">
        <v>-25107332.460000001</v>
      </c>
      <c r="M305" s="707">
        <v>25107332.460000001</v>
      </c>
      <c r="N305" s="805"/>
      <c r="O305" s="705">
        <v>0</v>
      </c>
      <c r="P305" s="707">
        <v>0</v>
      </c>
      <c r="R305" s="703">
        <v>-25047332.460000001</v>
      </c>
      <c r="S305" s="703">
        <v>-25047332.460000001</v>
      </c>
      <c r="T305" s="686">
        <v>-25047332.460000001</v>
      </c>
      <c r="U305" s="686">
        <v>-25047332.460000001</v>
      </c>
      <c r="V305" s="686">
        <v>-25047332.460000001</v>
      </c>
      <c r="W305" s="686">
        <v>-25107332.460000001</v>
      </c>
      <c r="X305" s="686">
        <v>-25107332.460000001</v>
      </c>
      <c r="Y305" s="686">
        <v>-25107332.460000001</v>
      </c>
      <c r="Z305" s="686">
        <v>-25107332.460000001</v>
      </c>
      <c r="AA305" s="686">
        <v>-25107332.460000001</v>
      </c>
      <c r="AB305" s="686">
        <v>-25104319.800000001</v>
      </c>
      <c r="AC305" s="686">
        <v>-25100302.920000002</v>
      </c>
      <c r="AD305" s="686">
        <v>-25092326.760000002</v>
      </c>
      <c r="AE305" s="703">
        <v>-25092326.760000002</v>
      </c>
      <c r="AF305" s="686">
        <v>-25092326.760000002</v>
      </c>
      <c r="AG305" s="686">
        <v>-25092326.760000002</v>
      </c>
      <c r="AH305" s="686">
        <v>-25092326.760000002</v>
      </c>
      <c r="AI305" s="686">
        <v>-25092326.760000002</v>
      </c>
      <c r="AJ305" s="686">
        <v>0</v>
      </c>
      <c r="AK305" s="686">
        <v>0</v>
      </c>
      <c r="AL305" s="686">
        <v>0</v>
      </c>
      <c r="AM305" s="686">
        <v>0</v>
      </c>
      <c r="AN305" s="686">
        <v>0</v>
      </c>
      <c r="AO305" s="686">
        <v>0</v>
      </c>
      <c r="AP305" s="704">
        <v>0</v>
      </c>
      <c r="AQ305" s="686"/>
    </row>
    <row r="306" spans="1:43" ht="12.5" outlineLevel="3">
      <c r="A306" s="799" t="s">
        <v>2355</v>
      </c>
      <c r="B306" s="800" t="s">
        <v>2356</v>
      </c>
      <c r="C306" s="801" t="s">
        <v>2357</v>
      </c>
      <c r="D306" s="802"/>
      <c r="E306" s="803"/>
      <c r="F306" s="686">
        <v>53929030.5</v>
      </c>
      <c r="G306" s="686">
        <v>52294383.670000002</v>
      </c>
      <c r="H306" s="686">
        <v>1634646.8299999982</v>
      </c>
      <c r="I306" s="804">
        <v>3.1258554270671229E-2</v>
      </c>
      <c r="J306" s="804"/>
      <c r="K306" s="805"/>
      <c r="L306" s="705">
        <v>51244395.960000001</v>
      </c>
      <c r="M306" s="707">
        <v>2684634.5399999991</v>
      </c>
      <c r="N306" s="805"/>
      <c r="O306" s="705">
        <v>53706196.829999998</v>
      </c>
      <c r="P306" s="707">
        <v>222833.67000000179</v>
      </c>
      <c r="R306" s="703">
        <v>5200639.05</v>
      </c>
      <c r="S306" s="703">
        <v>5211602.34</v>
      </c>
      <c r="T306" s="686">
        <v>5191926.1900000004</v>
      </c>
      <c r="U306" s="686">
        <v>5167615.66</v>
      </c>
      <c r="V306" s="686">
        <v>5160500.8499999996</v>
      </c>
      <c r="W306" s="686">
        <v>5144710.6500000004</v>
      </c>
      <c r="X306" s="686">
        <v>51275930.5</v>
      </c>
      <c r="Y306" s="686">
        <v>51264801.329999998</v>
      </c>
      <c r="Z306" s="686">
        <v>51244395.960000001</v>
      </c>
      <c r="AA306" s="686">
        <v>51672467.32</v>
      </c>
      <c r="AB306" s="686">
        <v>51865558.560000002</v>
      </c>
      <c r="AC306" s="686">
        <v>52083127.82</v>
      </c>
      <c r="AD306" s="686">
        <v>52294383.670000002</v>
      </c>
      <c r="AE306" s="703">
        <v>52494970.039999999</v>
      </c>
      <c r="AF306" s="686">
        <v>52714769.659999996</v>
      </c>
      <c r="AG306" s="686">
        <v>52925171.219999999</v>
      </c>
      <c r="AH306" s="686">
        <v>53128878.670000002</v>
      </c>
      <c r="AI306" s="686">
        <v>53338465.390000001</v>
      </c>
      <c r="AJ306" s="686">
        <v>53541033.740000002</v>
      </c>
      <c r="AK306" s="686">
        <v>53706196.829999998</v>
      </c>
      <c r="AL306" s="686">
        <v>53929030.5</v>
      </c>
      <c r="AM306" s="686">
        <v>53929030.5</v>
      </c>
      <c r="AN306" s="686">
        <v>53929030.5</v>
      </c>
      <c r="AO306" s="686">
        <v>53929030.5</v>
      </c>
      <c r="AP306" s="704">
        <v>53929030.5</v>
      </c>
      <c r="AQ306" s="686"/>
    </row>
    <row r="307" spans="1:43" ht="12.5" outlineLevel="3">
      <c r="A307" s="799" t="s">
        <v>2358</v>
      </c>
      <c r="B307" s="800" t="s">
        <v>2359</v>
      </c>
      <c r="C307" s="801" t="s">
        <v>2360</v>
      </c>
      <c r="D307" s="802"/>
      <c r="E307" s="803"/>
      <c r="F307" s="686">
        <v>0</v>
      </c>
      <c r="G307" s="686">
        <v>3015785.42</v>
      </c>
      <c r="H307" s="686">
        <v>-3015785.42</v>
      </c>
      <c r="I307" s="804" t="s">
        <v>3376</v>
      </c>
      <c r="J307" s="804"/>
      <c r="K307" s="805"/>
      <c r="L307" s="705">
        <v>3015785.42</v>
      </c>
      <c r="M307" s="707">
        <v>-3015785.42</v>
      </c>
      <c r="N307" s="805"/>
      <c r="O307" s="705">
        <v>0</v>
      </c>
      <c r="P307" s="707">
        <v>0</v>
      </c>
      <c r="R307" s="703">
        <v>3015785.42</v>
      </c>
      <c r="S307" s="703">
        <v>3015785.42</v>
      </c>
      <c r="T307" s="686">
        <v>3015785.42</v>
      </c>
      <c r="U307" s="686">
        <v>3015785.42</v>
      </c>
      <c r="V307" s="686">
        <v>3015785.42</v>
      </c>
      <c r="W307" s="686">
        <v>3015785.42</v>
      </c>
      <c r="X307" s="686">
        <v>3015785.42</v>
      </c>
      <c r="Y307" s="686">
        <v>3015785.42</v>
      </c>
      <c r="Z307" s="686">
        <v>3015785.42</v>
      </c>
      <c r="AA307" s="686">
        <v>3015785.42</v>
      </c>
      <c r="AB307" s="686">
        <v>3015785.42</v>
      </c>
      <c r="AC307" s="686">
        <v>3015785.42</v>
      </c>
      <c r="AD307" s="686">
        <v>3015785.42</v>
      </c>
      <c r="AE307" s="703">
        <v>3015785.42</v>
      </c>
      <c r="AF307" s="686">
        <v>3015785.42</v>
      </c>
      <c r="AG307" s="686">
        <v>3015785.42</v>
      </c>
      <c r="AH307" s="686">
        <v>3015785.42</v>
      </c>
      <c r="AI307" s="686">
        <v>3015785.42</v>
      </c>
      <c r="AJ307" s="686">
        <v>0</v>
      </c>
      <c r="AK307" s="686">
        <v>0</v>
      </c>
      <c r="AL307" s="686">
        <v>0</v>
      </c>
      <c r="AM307" s="686">
        <v>0</v>
      </c>
      <c r="AN307" s="686">
        <v>0</v>
      </c>
      <c r="AO307" s="686">
        <v>0</v>
      </c>
      <c r="AP307" s="704">
        <v>0</v>
      </c>
      <c r="AQ307" s="686"/>
    </row>
    <row r="308" spans="1:43" ht="12.5" outlineLevel="3">
      <c r="A308" s="799" t="s">
        <v>2361</v>
      </c>
      <c r="B308" s="800" t="s">
        <v>2362</v>
      </c>
      <c r="C308" s="801" t="s">
        <v>2363</v>
      </c>
      <c r="D308" s="802"/>
      <c r="E308" s="803"/>
      <c r="F308" s="686">
        <v>0</v>
      </c>
      <c r="G308" s="686">
        <v>256509061.91</v>
      </c>
      <c r="H308" s="686">
        <v>-256509061.91</v>
      </c>
      <c r="I308" s="804" t="s">
        <v>3376</v>
      </c>
      <c r="J308" s="804"/>
      <c r="K308" s="805"/>
      <c r="L308" s="705">
        <v>256509061.91</v>
      </c>
      <c r="M308" s="707">
        <v>-256509061.91</v>
      </c>
      <c r="N308" s="805"/>
      <c r="O308" s="705">
        <v>0</v>
      </c>
      <c r="P308" s="707">
        <v>0</v>
      </c>
      <c r="R308" s="703">
        <v>256509061.91</v>
      </c>
      <c r="S308" s="703">
        <v>256509061.91</v>
      </c>
      <c r="T308" s="686">
        <v>256509061.91</v>
      </c>
      <c r="U308" s="686">
        <v>256509061.91</v>
      </c>
      <c r="V308" s="686">
        <v>256509061.91</v>
      </c>
      <c r="W308" s="686">
        <v>256509061.91</v>
      </c>
      <c r="X308" s="686">
        <v>256509061.91</v>
      </c>
      <c r="Y308" s="686">
        <v>256509061.91</v>
      </c>
      <c r="Z308" s="686">
        <v>256509061.91</v>
      </c>
      <c r="AA308" s="686">
        <v>256509061.91</v>
      </c>
      <c r="AB308" s="686">
        <v>256509061.91</v>
      </c>
      <c r="AC308" s="686">
        <v>256509061.91</v>
      </c>
      <c r="AD308" s="686">
        <v>256509061.91</v>
      </c>
      <c r="AE308" s="703">
        <v>256509061.91</v>
      </c>
      <c r="AF308" s="686">
        <v>256509061.91</v>
      </c>
      <c r="AG308" s="686">
        <v>256509061.91</v>
      </c>
      <c r="AH308" s="686">
        <v>256509061.91</v>
      </c>
      <c r="AI308" s="686">
        <v>256509061.91</v>
      </c>
      <c r="AJ308" s="686">
        <v>0</v>
      </c>
      <c r="AK308" s="686">
        <v>0</v>
      </c>
      <c r="AL308" s="686">
        <v>0</v>
      </c>
      <c r="AM308" s="686">
        <v>0</v>
      </c>
      <c r="AN308" s="686">
        <v>0</v>
      </c>
      <c r="AO308" s="686">
        <v>0</v>
      </c>
      <c r="AP308" s="704">
        <v>0</v>
      </c>
      <c r="AQ308" s="686"/>
    </row>
    <row r="309" spans="1:43" ht="12.5" outlineLevel="3">
      <c r="A309" s="799" t="s">
        <v>2364</v>
      </c>
      <c r="B309" s="800" t="s">
        <v>2365</v>
      </c>
      <c r="C309" s="801" t="s">
        <v>2366</v>
      </c>
      <c r="D309" s="802"/>
      <c r="E309" s="803"/>
      <c r="F309" s="686">
        <v>160866.42000000001</v>
      </c>
      <c r="G309" s="686">
        <v>110510521.16</v>
      </c>
      <c r="H309" s="686">
        <v>-110349654.73999999</v>
      </c>
      <c r="I309" s="804">
        <v>-0.99854433389408148</v>
      </c>
      <c r="J309" s="804"/>
      <c r="K309" s="805"/>
      <c r="L309" s="705">
        <v>110408519.77</v>
      </c>
      <c r="M309" s="707">
        <v>-110247653.34999999</v>
      </c>
      <c r="N309" s="805"/>
      <c r="O309" s="705">
        <v>141666.12</v>
      </c>
      <c r="P309" s="707">
        <v>19200.300000000017</v>
      </c>
      <c r="R309" s="703">
        <v>110280370.55</v>
      </c>
      <c r="S309" s="703">
        <v>110283719.88</v>
      </c>
      <c r="T309" s="686">
        <v>110296008.87</v>
      </c>
      <c r="U309" s="686">
        <v>110320319.40000001</v>
      </c>
      <c r="V309" s="686">
        <v>110327434.20999999</v>
      </c>
      <c r="W309" s="686">
        <v>110343224.41</v>
      </c>
      <c r="X309" s="686">
        <v>110376985.23</v>
      </c>
      <c r="Y309" s="686">
        <v>110388114.40000001</v>
      </c>
      <c r="Z309" s="686">
        <v>110408519.77</v>
      </c>
      <c r="AA309" s="686">
        <v>110437839.67</v>
      </c>
      <c r="AB309" s="686">
        <v>110475140.64</v>
      </c>
      <c r="AC309" s="686">
        <v>110489102.12</v>
      </c>
      <c r="AD309" s="686">
        <v>110510521.16</v>
      </c>
      <c r="AE309" s="703">
        <v>110543759.45999999</v>
      </c>
      <c r="AF309" s="686">
        <v>110558940.04000001</v>
      </c>
      <c r="AG309" s="686">
        <v>110584679.84999999</v>
      </c>
      <c r="AH309" s="686">
        <v>110618280.70999999</v>
      </c>
      <c r="AI309" s="686">
        <v>110647174.97</v>
      </c>
      <c r="AJ309" s="686">
        <v>65985.39</v>
      </c>
      <c r="AK309" s="686">
        <v>141666.12</v>
      </c>
      <c r="AL309" s="686">
        <v>160866.42000000001</v>
      </c>
      <c r="AM309" s="686">
        <v>160866.42000000001</v>
      </c>
      <c r="AN309" s="686">
        <v>160866.42000000001</v>
      </c>
      <c r="AO309" s="686">
        <v>160866.42000000001</v>
      </c>
      <c r="AP309" s="704">
        <v>160866.42000000001</v>
      </c>
      <c r="AQ309" s="686"/>
    </row>
    <row r="310" spans="1:43" ht="12.5" outlineLevel="3">
      <c r="A310" s="799" t="s">
        <v>2367</v>
      </c>
      <c r="B310" s="800" t="s">
        <v>2368</v>
      </c>
      <c r="C310" s="801" t="s">
        <v>2369</v>
      </c>
      <c r="D310" s="802"/>
      <c r="E310" s="803"/>
      <c r="F310" s="686">
        <v>-800969.8</v>
      </c>
      <c r="G310" s="686">
        <v>-1189698.44</v>
      </c>
      <c r="H310" s="686">
        <v>388728.6399999999</v>
      </c>
      <c r="I310" s="804">
        <v>0.32674552384888383</v>
      </c>
      <c r="J310" s="804"/>
      <c r="K310" s="805"/>
      <c r="L310" s="705">
        <v>-1384062.76</v>
      </c>
      <c r="M310" s="707">
        <v>583092.96</v>
      </c>
      <c r="N310" s="805"/>
      <c r="O310" s="705">
        <v>-849560.88</v>
      </c>
      <c r="P310" s="707">
        <v>48591.079999999958</v>
      </c>
      <c r="R310" s="703">
        <v>-1749279.5899999999</v>
      </c>
      <c r="S310" s="703">
        <v>-1724200.32</v>
      </c>
      <c r="T310" s="686">
        <v>-1675609.24</v>
      </c>
      <c r="U310" s="686">
        <v>-1627018.1600000001</v>
      </c>
      <c r="V310" s="686">
        <v>-1578427.08</v>
      </c>
      <c r="W310" s="686">
        <v>-1529836</v>
      </c>
      <c r="X310" s="686">
        <v>-1481244.92</v>
      </c>
      <c r="Y310" s="686">
        <v>-1432653.84</v>
      </c>
      <c r="Z310" s="686">
        <v>-1384062.76</v>
      </c>
      <c r="AA310" s="686">
        <v>-1335471.68</v>
      </c>
      <c r="AB310" s="686">
        <v>-1286880.6000000001</v>
      </c>
      <c r="AC310" s="686">
        <v>-1238289.52</v>
      </c>
      <c r="AD310" s="686">
        <v>-1189698.44</v>
      </c>
      <c r="AE310" s="703">
        <v>-1141107.3600000001</v>
      </c>
      <c r="AF310" s="686">
        <v>-1092516.28</v>
      </c>
      <c r="AG310" s="686">
        <v>-1043925.2</v>
      </c>
      <c r="AH310" s="686">
        <v>-995334.12</v>
      </c>
      <c r="AI310" s="686">
        <v>-946743.04</v>
      </c>
      <c r="AJ310" s="686">
        <v>-898151.96</v>
      </c>
      <c r="AK310" s="686">
        <v>-849560.88</v>
      </c>
      <c r="AL310" s="686">
        <v>-800969.8</v>
      </c>
      <c r="AM310" s="686">
        <v>-800969.8</v>
      </c>
      <c r="AN310" s="686">
        <v>-800969.8</v>
      </c>
      <c r="AO310" s="686">
        <v>-800969.8</v>
      </c>
      <c r="AP310" s="704">
        <v>-800969.8</v>
      </c>
      <c r="AQ310" s="686"/>
    </row>
    <row r="311" spans="1:43" ht="12.5" outlineLevel="3">
      <c r="A311" s="799" t="s">
        <v>2370</v>
      </c>
      <c r="B311" s="800" t="s">
        <v>2371</v>
      </c>
      <c r="C311" s="801" t="s">
        <v>2372</v>
      </c>
      <c r="D311" s="802"/>
      <c r="E311" s="803"/>
      <c r="F311" s="686">
        <v>800969.62</v>
      </c>
      <c r="G311" s="686">
        <v>1189698.26</v>
      </c>
      <c r="H311" s="686">
        <v>-388728.64</v>
      </c>
      <c r="I311" s="804">
        <v>-0.32674557328511183</v>
      </c>
      <c r="J311" s="804"/>
      <c r="K311" s="805"/>
      <c r="L311" s="705">
        <v>1384062.58</v>
      </c>
      <c r="M311" s="707">
        <v>-583092.96000000008</v>
      </c>
      <c r="N311" s="805"/>
      <c r="O311" s="705">
        <v>849560.70000000007</v>
      </c>
      <c r="P311" s="707">
        <v>-48591.080000000075</v>
      </c>
      <c r="R311" s="703">
        <v>1749279.4100000001</v>
      </c>
      <c r="S311" s="703">
        <v>1724200.1400000001</v>
      </c>
      <c r="T311" s="686">
        <v>1675609.06</v>
      </c>
      <c r="U311" s="686">
        <v>1627017.98</v>
      </c>
      <c r="V311" s="686">
        <v>1578426.9</v>
      </c>
      <c r="W311" s="686">
        <v>1529835.82</v>
      </c>
      <c r="X311" s="686">
        <v>1481244.74</v>
      </c>
      <c r="Y311" s="686">
        <v>1432653.6600000001</v>
      </c>
      <c r="Z311" s="686">
        <v>1384062.58</v>
      </c>
      <c r="AA311" s="686">
        <v>1335471.5</v>
      </c>
      <c r="AB311" s="686">
        <v>1286880.42</v>
      </c>
      <c r="AC311" s="686">
        <v>1238289.3400000001</v>
      </c>
      <c r="AD311" s="686">
        <v>1189698.26</v>
      </c>
      <c r="AE311" s="703">
        <v>1141107.18</v>
      </c>
      <c r="AF311" s="686">
        <v>1092516.1000000001</v>
      </c>
      <c r="AG311" s="686">
        <v>1043925.02</v>
      </c>
      <c r="AH311" s="686">
        <v>995333.94000000006</v>
      </c>
      <c r="AI311" s="686">
        <v>946742.86</v>
      </c>
      <c r="AJ311" s="686">
        <v>898151.78</v>
      </c>
      <c r="AK311" s="686">
        <v>849560.70000000007</v>
      </c>
      <c r="AL311" s="686">
        <v>800969.62</v>
      </c>
      <c r="AM311" s="686">
        <v>800969.62</v>
      </c>
      <c r="AN311" s="686">
        <v>800969.62</v>
      </c>
      <c r="AO311" s="686">
        <v>800969.62</v>
      </c>
      <c r="AP311" s="704">
        <v>800969.62</v>
      </c>
      <c r="AQ311" s="686"/>
    </row>
    <row r="312" spans="1:43" ht="12.5" outlineLevel="3">
      <c r="A312" s="799" t="s">
        <v>2373</v>
      </c>
      <c r="B312" s="800" t="s">
        <v>2374</v>
      </c>
      <c r="C312" s="801" t="s">
        <v>2375</v>
      </c>
      <c r="D312" s="802"/>
      <c r="E312" s="803"/>
      <c r="F312" s="686">
        <v>0</v>
      </c>
      <c r="G312" s="686">
        <v>-4718923.79</v>
      </c>
      <c r="H312" s="686">
        <v>4718923.79</v>
      </c>
      <c r="I312" s="804" t="s">
        <v>3376</v>
      </c>
      <c r="J312" s="804"/>
      <c r="K312" s="805"/>
      <c r="L312" s="705">
        <v>-4250095.28</v>
      </c>
      <c r="M312" s="707">
        <v>4250095.28</v>
      </c>
      <c r="N312" s="805"/>
      <c r="O312" s="705">
        <v>0</v>
      </c>
      <c r="P312" s="707">
        <v>0</v>
      </c>
      <c r="R312" s="703">
        <v>-3549048.71</v>
      </c>
      <c r="S312" s="703">
        <v>-3482617.57</v>
      </c>
      <c r="T312" s="686">
        <v>-3521523.58</v>
      </c>
      <c r="U312" s="686">
        <v>-3695265.5700000003</v>
      </c>
      <c r="V312" s="686">
        <v>-3803546.68</v>
      </c>
      <c r="W312" s="686">
        <v>-3913153.87</v>
      </c>
      <c r="X312" s="686">
        <v>-4024103.37</v>
      </c>
      <c r="Y312" s="686">
        <v>-4136411.63</v>
      </c>
      <c r="Z312" s="686">
        <v>-4250095.28</v>
      </c>
      <c r="AA312" s="686">
        <v>-4365171.17</v>
      </c>
      <c r="AB312" s="686">
        <v>-4481656.34</v>
      </c>
      <c r="AC312" s="686">
        <v>-4599568.0600000005</v>
      </c>
      <c r="AD312" s="686">
        <v>-4718923.79</v>
      </c>
      <c r="AE312" s="703">
        <v>-4839741.2300000004</v>
      </c>
      <c r="AF312" s="686">
        <v>-4962038.26</v>
      </c>
      <c r="AG312" s="686">
        <v>-5085833.0199999996</v>
      </c>
      <c r="AH312" s="686">
        <v>-5211143.84</v>
      </c>
      <c r="AI312" s="686">
        <v>-5337989.28</v>
      </c>
      <c r="AJ312" s="686">
        <v>0</v>
      </c>
      <c r="AK312" s="686">
        <v>0</v>
      </c>
      <c r="AL312" s="686">
        <v>0</v>
      </c>
      <c r="AM312" s="686">
        <v>0</v>
      </c>
      <c r="AN312" s="686">
        <v>0</v>
      </c>
      <c r="AO312" s="686">
        <v>0</v>
      </c>
      <c r="AP312" s="704">
        <v>0</v>
      </c>
      <c r="AQ312" s="686"/>
    </row>
    <row r="313" spans="1:43" ht="12.5" outlineLevel="3">
      <c r="A313" s="799" t="s">
        <v>2376</v>
      </c>
      <c r="B313" s="800" t="s">
        <v>2377</v>
      </c>
      <c r="C313" s="801" t="s">
        <v>2378</v>
      </c>
      <c r="D313" s="802"/>
      <c r="E313" s="803"/>
      <c r="F313" s="686">
        <v>0</v>
      </c>
      <c r="G313" s="686">
        <v>10085813.689999999</v>
      </c>
      <c r="H313" s="686">
        <v>-10085813.689999999</v>
      </c>
      <c r="I313" s="804" t="s">
        <v>3376</v>
      </c>
      <c r="J313" s="804"/>
      <c r="K313" s="805"/>
      <c r="L313" s="705">
        <v>8964285.1400000006</v>
      </c>
      <c r="M313" s="707">
        <v>-8964285.1400000006</v>
      </c>
      <c r="N313" s="805"/>
      <c r="O313" s="705">
        <v>0</v>
      </c>
      <c r="P313" s="707">
        <v>0</v>
      </c>
      <c r="R313" s="703">
        <v>7264303.2000000002</v>
      </c>
      <c r="S313" s="703">
        <v>7128329.8799999999</v>
      </c>
      <c r="T313" s="686">
        <v>7244460.7400000002</v>
      </c>
      <c r="U313" s="686">
        <v>7637025.0499999998</v>
      </c>
      <c r="V313" s="686">
        <v>7896054.4400000004</v>
      </c>
      <c r="W313" s="686">
        <v>8158256.0599999996</v>
      </c>
      <c r="X313" s="686">
        <v>8423668.75</v>
      </c>
      <c r="Y313" s="686">
        <v>8692331.8399999999</v>
      </c>
      <c r="Z313" s="686">
        <v>8964285.1400000006</v>
      </c>
      <c r="AA313" s="686">
        <v>9239568.9399999995</v>
      </c>
      <c r="AB313" s="686">
        <v>9518224.0199999996</v>
      </c>
      <c r="AC313" s="686">
        <v>9800291.6699999999</v>
      </c>
      <c r="AD313" s="686">
        <v>10085813.689999999</v>
      </c>
      <c r="AE313" s="703">
        <v>10374832.380000001</v>
      </c>
      <c r="AF313" s="686">
        <v>10667390.560000001</v>
      </c>
      <c r="AG313" s="686">
        <v>10963531.58</v>
      </c>
      <c r="AH313" s="686">
        <v>11263299.310000001</v>
      </c>
      <c r="AI313" s="686">
        <v>11566738.17</v>
      </c>
      <c r="AJ313" s="686">
        <v>0</v>
      </c>
      <c r="AK313" s="686">
        <v>0</v>
      </c>
      <c r="AL313" s="686">
        <v>0</v>
      </c>
      <c r="AM313" s="686">
        <v>0</v>
      </c>
      <c r="AN313" s="686">
        <v>0</v>
      </c>
      <c r="AO313" s="686">
        <v>0</v>
      </c>
      <c r="AP313" s="704">
        <v>0</v>
      </c>
      <c r="AQ313" s="686"/>
    </row>
    <row r="314" spans="1:43" ht="12.5" outlineLevel="3">
      <c r="A314" s="799" t="s">
        <v>2379</v>
      </c>
      <c r="B314" s="800" t="s">
        <v>2380</v>
      </c>
      <c r="C314" s="801" t="s">
        <v>2381</v>
      </c>
      <c r="D314" s="802"/>
      <c r="E314" s="803"/>
      <c r="F314" s="686">
        <v>0</v>
      </c>
      <c r="G314" s="686">
        <v>39643828.18</v>
      </c>
      <c r="H314" s="686">
        <v>-39643828.18</v>
      </c>
      <c r="I314" s="804" t="s">
        <v>3376</v>
      </c>
      <c r="J314" s="804"/>
      <c r="K314" s="805"/>
      <c r="L314" s="705">
        <v>39643828.18</v>
      </c>
      <c r="M314" s="707">
        <v>-39643828.18</v>
      </c>
      <c r="N314" s="805"/>
      <c r="O314" s="705">
        <v>0</v>
      </c>
      <c r="P314" s="707">
        <v>0</v>
      </c>
      <c r="R314" s="703">
        <v>39796508.100000001</v>
      </c>
      <c r="S314" s="703">
        <v>39633941.090000004</v>
      </c>
      <c r="T314" s="686">
        <v>38895106.75</v>
      </c>
      <c r="U314" s="686">
        <v>39643828.18</v>
      </c>
      <c r="V314" s="686">
        <v>39643828.18</v>
      </c>
      <c r="W314" s="686">
        <v>39643828.18</v>
      </c>
      <c r="X314" s="686">
        <v>39643828.18</v>
      </c>
      <c r="Y314" s="686">
        <v>39643828.18</v>
      </c>
      <c r="Z314" s="686">
        <v>39643828.18</v>
      </c>
      <c r="AA314" s="686">
        <v>39643828.18</v>
      </c>
      <c r="AB314" s="686">
        <v>39643828.18</v>
      </c>
      <c r="AC314" s="686">
        <v>39643828.18</v>
      </c>
      <c r="AD314" s="686">
        <v>39643828.18</v>
      </c>
      <c r="AE314" s="703">
        <v>39643828.18</v>
      </c>
      <c r="AF314" s="686">
        <v>39643828.18</v>
      </c>
      <c r="AG314" s="686">
        <v>39643828.18</v>
      </c>
      <c r="AH314" s="686">
        <v>39643828.18</v>
      </c>
      <c r="AI314" s="686">
        <v>39643828.18</v>
      </c>
      <c r="AJ314" s="686">
        <v>0</v>
      </c>
      <c r="AK314" s="686">
        <v>0</v>
      </c>
      <c r="AL314" s="686">
        <v>0</v>
      </c>
      <c r="AM314" s="686">
        <v>0</v>
      </c>
      <c r="AN314" s="686">
        <v>0</v>
      </c>
      <c r="AO314" s="686">
        <v>0</v>
      </c>
      <c r="AP314" s="704">
        <v>0</v>
      </c>
      <c r="AQ314" s="686"/>
    </row>
    <row r="315" spans="1:43" ht="12.5" outlineLevel="3">
      <c r="A315" s="799" t="s">
        <v>2382</v>
      </c>
      <c r="B315" s="800" t="s">
        <v>2383</v>
      </c>
      <c r="C315" s="801" t="s">
        <v>2384</v>
      </c>
      <c r="D315" s="802"/>
      <c r="E315" s="803"/>
      <c r="F315" s="686">
        <v>789877.59</v>
      </c>
      <c r="G315" s="686">
        <v>825377.67</v>
      </c>
      <c r="H315" s="686">
        <v>-35500.080000000075</v>
      </c>
      <c r="I315" s="804">
        <v>-4.3010710478755834E-2</v>
      </c>
      <c r="J315" s="804"/>
      <c r="K315" s="805"/>
      <c r="L315" s="705">
        <v>843127.71</v>
      </c>
      <c r="M315" s="707">
        <v>-53250.119999999995</v>
      </c>
      <c r="N315" s="805"/>
      <c r="O315" s="705">
        <v>794315.1</v>
      </c>
      <c r="P315" s="707">
        <v>-4437.5100000000093</v>
      </c>
      <c r="R315" s="703">
        <v>878627.79</v>
      </c>
      <c r="S315" s="703">
        <v>874190.28</v>
      </c>
      <c r="T315" s="686">
        <v>869752.77</v>
      </c>
      <c r="U315" s="686">
        <v>865315.26</v>
      </c>
      <c r="V315" s="686">
        <v>860877.75</v>
      </c>
      <c r="W315" s="686">
        <v>856440.24</v>
      </c>
      <c r="X315" s="686">
        <v>852002.73</v>
      </c>
      <c r="Y315" s="686">
        <v>847565.22</v>
      </c>
      <c r="Z315" s="686">
        <v>843127.71</v>
      </c>
      <c r="AA315" s="686">
        <v>838690.20000000007</v>
      </c>
      <c r="AB315" s="686">
        <v>834252.69000000006</v>
      </c>
      <c r="AC315" s="686">
        <v>829815.18</v>
      </c>
      <c r="AD315" s="686">
        <v>825377.67</v>
      </c>
      <c r="AE315" s="703">
        <v>820940.16</v>
      </c>
      <c r="AF315" s="686">
        <v>816502.65</v>
      </c>
      <c r="AG315" s="686">
        <v>812065.14</v>
      </c>
      <c r="AH315" s="686">
        <v>807627.63</v>
      </c>
      <c r="AI315" s="686">
        <v>803190.12</v>
      </c>
      <c r="AJ315" s="686">
        <v>798752.61</v>
      </c>
      <c r="AK315" s="686">
        <v>794315.1</v>
      </c>
      <c r="AL315" s="686">
        <v>789877.59</v>
      </c>
      <c r="AM315" s="686">
        <v>789877.59</v>
      </c>
      <c r="AN315" s="686">
        <v>789877.59</v>
      </c>
      <c r="AO315" s="686">
        <v>789877.59</v>
      </c>
      <c r="AP315" s="704">
        <v>789877.59</v>
      </c>
      <c r="AQ315" s="686"/>
    </row>
    <row r="316" spans="1:43" ht="12.5" outlineLevel="3">
      <c r="A316" s="799" t="s">
        <v>2385</v>
      </c>
      <c r="B316" s="800" t="s">
        <v>2386</v>
      </c>
      <c r="C316" s="801" t="s">
        <v>2387</v>
      </c>
      <c r="D316" s="802"/>
      <c r="E316" s="803"/>
      <c r="F316" s="686">
        <v>0</v>
      </c>
      <c r="G316" s="686">
        <v>0</v>
      </c>
      <c r="H316" s="686">
        <v>0</v>
      </c>
      <c r="I316" s="804">
        <v>0</v>
      </c>
      <c r="J316" s="804"/>
      <c r="K316" s="805"/>
      <c r="L316" s="705">
        <v>0</v>
      </c>
      <c r="M316" s="707">
        <v>0</v>
      </c>
      <c r="N316" s="805"/>
      <c r="O316" s="705">
        <v>0</v>
      </c>
      <c r="P316" s="707">
        <v>0</v>
      </c>
      <c r="R316" s="703">
        <v>0.14000000000000001</v>
      </c>
      <c r="S316" s="703">
        <v>0</v>
      </c>
      <c r="T316" s="686">
        <v>0</v>
      </c>
      <c r="U316" s="686">
        <v>0</v>
      </c>
      <c r="V316" s="686">
        <v>0</v>
      </c>
      <c r="W316" s="686">
        <v>0</v>
      </c>
      <c r="X316" s="686">
        <v>0</v>
      </c>
      <c r="Y316" s="686">
        <v>0</v>
      </c>
      <c r="Z316" s="686">
        <v>0</v>
      </c>
      <c r="AA316" s="686">
        <v>0</v>
      </c>
      <c r="AB316" s="686">
        <v>0</v>
      </c>
      <c r="AC316" s="686">
        <v>0</v>
      </c>
      <c r="AD316" s="686">
        <v>0</v>
      </c>
      <c r="AE316" s="703">
        <v>0</v>
      </c>
      <c r="AF316" s="686">
        <v>0</v>
      </c>
      <c r="AG316" s="686">
        <v>0</v>
      </c>
      <c r="AH316" s="686">
        <v>0</v>
      </c>
      <c r="AI316" s="686">
        <v>0</v>
      </c>
      <c r="AJ316" s="686">
        <v>0</v>
      </c>
      <c r="AK316" s="686">
        <v>0</v>
      </c>
      <c r="AL316" s="686">
        <v>0</v>
      </c>
      <c r="AM316" s="686">
        <v>0</v>
      </c>
      <c r="AN316" s="686">
        <v>0</v>
      </c>
      <c r="AO316" s="686">
        <v>0</v>
      </c>
      <c r="AP316" s="704">
        <v>0</v>
      </c>
      <c r="AQ316" s="686"/>
    </row>
    <row r="317" spans="1:43" ht="12.5" outlineLevel="3">
      <c r="A317" s="799" t="s">
        <v>2388</v>
      </c>
      <c r="B317" s="800" t="s">
        <v>2389</v>
      </c>
      <c r="C317" s="801" t="s">
        <v>2390</v>
      </c>
      <c r="D317" s="802"/>
      <c r="E317" s="803"/>
      <c r="F317" s="686">
        <v>75</v>
      </c>
      <c r="G317" s="686">
        <v>-60619576.770000003</v>
      </c>
      <c r="H317" s="686">
        <v>60619651.770000003</v>
      </c>
      <c r="I317" s="804">
        <v>1.0000012372240783</v>
      </c>
      <c r="J317" s="804"/>
      <c r="K317" s="805"/>
      <c r="L317" s="705">
        <v>-60549567.359999999</v>
      </c>
      <c r="M317" s="707">
        <v>60549642.359999999</v>
      </c>
      <c r="N317" s="805"/>
      <c r="O317" s="705">
        <v>61</v>
      </c>
      <c r="P317" s="707">
        <v>14</v>
      </c>
      <c r="R317" s="703">
        <v>-60247837.079999998</v>
      </c>
      <c r="S317" s="703">
        <v>-60918956.380000003</v>
      </c>
      <c r="T317" s="686">
        <v>-59294051.789999999</v>
      </c>
      <c r="U317" s="686">
        <v>-60455976.450000003</v>
      </c>
      <c r="V317" s="686">
        <v>-60474125.659999996</v>
      </c>
      <c r="W317" s="686">
        <v>-60491736.119999997</v>
      </c>
      <c r="X317" s="686">
        <v>-60514552.729999997</v>
      </c>
      <c r="Y317" s="686">
        <v>-60532201.520000003</v>
      </c>
      <c r="Z317" s="686">
        <v>-60549567.359999999</v>
      </c>
      <c r="AA317" s="686">
        <v>-60566886.369999997</v>
      </c>
      <c r="AB317" s="686">
        <v>-60584250.719999999</v>
      </c>
      <c r="AC317" s="686">
        <v>-60601574.68</v>
      </c>
      <c r="AD317" s="686">
        <v>-60619576.770000003</v>
      </c>
      <c r="AE317" s="703">
        <v>-60636632.030000001</v>
      </c>
      <c r="AF317" s="686">
        <v>-60653921.25</v>
      </c>
      <c r="AG317" s="686">
        <v>-60671422.759999998</v>
      </c>
      <c r="AH317" s="686">
        <v>-60688896.390000001</v>
      </c>
      <c r="AI317" s="686">
        <v>-60706330.939999998</v>
      </c>
      <c r="AJ317" s="686">
        <v>38</v>
      </c>
      <c r="AK317" s="686">
        <v>61</v>
      </c>
      <c r="AL317" s="686">
        <v>75</v>
      </c>
      <c r="AM317" s="686">
        <v>75</v>
      </c>
      <c r="AN317" s="686">
        <v>75</v>
      </c>
      <c r="AO317" s="686">
        <v>75</v>
      </c>
      <c r="AP317" s="704">
        <v>75</v>
      </c>
      <c r="AQ317" s="686"/>
    </row>
    <row r="318" spans="1:43" ht="12.5" outlineLevel="3">
      <c r="A318" s="799" t="s">
        <v>2391</v>
      </c>
      <c r="B318" s="800" t="s">
        <v>2392</v>
      </c>
      <c r="C318" s="801" t="s">
        <v>2393</v>
      </c>
      <c r="D318" s="802"/>
      <c r="E318" s="803"/>
      <c r="F318" s="686">
        <v>1017.8000000000001</v>
      </c>
      <c r="G318" s="686">
        <v>948895.93</v>
      </c>
      <c r="H318" s="686">
        <v>-947878.13</v>
      </c>
      <c r="I318" s="804">
        <v>-0.9989273850083854</v>
      </c>
      <c r="J318" s="804"/>
      <c r="K318" s="805"/>
      <c r="L318" s="705">
        <v>945568.3</v>
      </c>
      <c r="M318" s="707">
        <v>-944550.5</v>
      </c>
      <c r="N318" s="805"/>
      <c r="O318" s="705">
        <v>1017.8000000000001</v>
      </c>
      <c r="P318" s="707">
        <v>0</v>
      </c>
      <c r="R318" s="703">
        <v>938401.18</v>
      </c>
      <c r="S318" s="703">
        <v>938690.3</v>
      </c>
      <c r="T318" s="686">
        <v>939112.8</v>
      </c>
      <c r="U318" s="686">
        <v>940001.55</v>
      </c>
      <c r="V318" s="686">
        <v>941812.8</v>
      </c>
      <c r="W318" s="686">
        <v>943906.3</v>
      </c>
      <c r="X318" s="686">
        <v>944398.25</v>
      </c>
      <c r="Y318" s="686">
        <v>944750.5</v>
      </c>
      <c r="Z318" s="686">
        <v>945568.3</v>
      </c>
      <c r="AA318" s="686">
        <v>945568.3</v>
      </c>
      <c r="AB318" s="686">
        <v>947044.70000000007</v>
      </c>
      <c r="AC318" s="686">
        <v>948569.73</v>
      </c>
      <c r="AD318" s="686">
        <v>948895.93</v>
      </c>
      <c r="AE318" s="703">
        <v>949085.26</v>
      </c>
      <c r="AF318" s="686">
        <v>949353.44000000006</v>
      </c>
      <c r="AG318" s="686">
        <v>949483</v>
      </c>
      <c r="AH318" s="686">
        <v>951291.74</v>
      </c>
      <c r="AI318" s="686">
        <v>951577.39</v>
      </c>
      <c r="AJ318" s="686">
        <v>826.01</v>
      </c>
      <c r="AK318" s="686">
        <v>1017.8000000000001</v>
      </c>
      <c r="AL318" s="686">
        <v>1017.8000000000001</v>
      </c>
      <c r="AM318" s="686">
        <v>1017.8000000000001</v>
      </c>
      <c r="AN318" s="686">
        <v>1017.8000000000001</v>
      </c>
      <c r="AO318" s="686">
        <v>1017.8000000000001</v>
      </c>
      <c r="AP318" s="704">
        <v>1017.8000000000001</v>
      </c>
      <c r="AQ318" s="686"/>
    </row>
    <row r="319" spans="1:43" ht="12.5" outlineLevel="3">
      <c r="A319" s="799" t="s">
        <v>2394</v>
      </c>
      <c r="B319" s="800" t="s">
        <v>2395</v>
      </c>
      <c r="C319" s="801" t="s">
        <v>2396</v>
      </c>
      <c r="D319" s="802"/>
      <c r="E319" s="803"/>
      <c r="F319" s="686">
        <v>4170691</v>
      </c>
      <c r="G319" s="686">
        <v>5147803</v>
      </c>
      <c r="H319" s="686">
        <v>-977112</v>
      </c>
      <c r="I319" s="804">
        <v>-0.1898114593740281</v>
      </c>
      <c r="J319" s="804"/>
      <c r="K319" s="805"/>
      <c r="L319" s="705">
        <v>2831968.73</v>
      </c>
      <c r="M319" s="707">
        <v>1338722.27</v>
      </c>
      <c r="N319" s="805"/>
      <c r="O319" s="705">
        <v>4125898</v>
      </c>
      <c r="P319" s="707">
        <v>44793</v>
      </c>
      <c r="R319" s="703">
        <v>1729674.73</v>
      </c>
      <c r="S319" s="703">
        <v>3535221.73</v>
      </c>
      <c r="T319" s="686">
        <v>3861754.8</v>
      </c>
      <c r="U319" s="686">
        <v>3206350.73</v>
      </c>
      <c r="V319" s="686">
        <v>5170965.7300000004</v>
      </c>
      <c r="W319" s="686">
        <v>3726645.73</v>
      </c>
      <c r="X319" s="686">
        <v>3702996.73</v>
      </c>
      <c r="Y319" s="686">
        <v>3010812.73</v>
      </c>
      <c r="Z319" s="686">
        <v>2831968.73</v>
      </c>
      <c r="AA319" s="686">
        <v>2955578</v>
      </c>
      <c r="AB319" s="686">
        <v>4199960</v>
      </c>
      <c r="AC319" s="686">
        <v>5866104</v>
      </c>
      <c r="AD319" s="686">
        <v>5147803</v>
      </c>
      <c r="AE319" s="703">
        <v>3543750</v>
      </c>
      <c r="AF319" s="686">
        <v>2217454</v>
      </c>
      <c r="AG319" s="686">
        <v>3766008</v>
      </c>
      <c r="AH319" s="686">
        <v>4957028</v>
      </c>
      <c r="AI319" s="686">
        <v>5737323</v>
      </c>
      <c r="AJ319" s="686">
        <v>4531906</v>
      </c>
      <c r="AK319" s="686">
        <v>4125898</v>
      </c>
      <c r="AL319" s="686">
        <v>4170691</v>
      </c>
      <c r="AM319" s="686">
        <v>-197079</v>
      </c>
      <c r="AN319" s="686">
        <v>0</v>
      </c>
      <c r="AO319" s="686">
        <v>0</v>
      </c>
      <c r="AP319" s="704">
        <v>0</v>
      </c>
      <c r="AQ319" s="686"/>
    </row>
    <row r="320" spans="1:43" ht="12.5" outlineLevel="3">
      <c r="A320" s="799" t="s">
        <v>2397</v>
      </c>
      <c r="B320" s="800" t="s">
        <v>2398</v>
      </c>
      <c r="C320" s="801" t="s">
        <v>2399</v>
      </c>
      <c r="D320" s="802"/>
      <c r="E320" s="803"/>
      <c r="F320" s="686">
        <v>-405066.2</v>
      </c>
      <c r="G320" s="686">
        <v>-388252.01</v>
      </c>
      <c r="H320" s="686">
        <v>-16814.190000000002</v>
      </c>
      <c r="I320" s="804">
        <v>-4.3307412626144556E-2</v>
      </c>
      <c r="J320" s="804"/>
      <c r="K320" s="805"/>
      <c r="L320" s="705">
        <v>-374758.7</v>
      </c>
      <c r="M320" s="707">
        <v>-30307.5</v>
      </c>
      <c r="N320" s="805"/>
      <c r="O320" s="705">
        <v>-402899.99</v>
      </c>
      <c r="P320" s="707">
        <v>-2166.210000000021</v>
      </c>
      <c r="R320" s="703">
        <v>-346984.02</v>
      </c>
      <c r="S320" s="703">
        <v>-355366.79</v>
      </c>
      <c r="T320" s="686">
        <v>-363743</v>
      </c>
      <c r="U320" s="686">
        <v>-356871.55</v>
      </c>
      <c r="V320" s="686">
        <v>-362635.73</v>
      </c>
      <c r="W320" s="686">
        <v>-365774.93</v>
      </c>
      <c r="X320" s="686">
        <v>-368842.54</v>
      </c>
      <c r="Y320" s="686">
        <v>-371837.49</v>
      </c>
      <c r="Z320" s="686">
        <v>-374758.7</v>
      </c>
      <c r="AA320" s="686">
        <v>-377605.99</v>
      </c>
      <c r="AB320" s="686">
        <v>-380379.12</v>
      </c>
      <c r="AC320" s="686">
        <v>-383077.96</v>
      </c>
      <c r="AD320" s="686">
        <v>-388252.01</v>
      </c>
      <c r="AE320" s="703">
        <v>-390928.02</v>
      </c>
      <c r="AF320" s="686">
        <v>-393530.4</v>
      </c>
      <c r="AG320" s="686">
        <v>-393509.64</v>
      </c>
      <c r="AH320" s="686">
        <v>-395966.28</v>
      </c>
      <c r="AI320" s="686">
        <v>-398350.15</v>
      </c>
      <c r="AJ320" s="686">
        <v>-400661.13</v>
      </c>
      <c r="AK320" s="686">
        <v>-402899.99</v>
      </c>
      <c r="AL320" s="686">
        <v>-405066.2</v>
      </c>
      <c r="AM320" s="686">
        <v>-405066.2</v>
      </c>
      <c r="AN320" s="686">
        <v>-405066.2</v>
      </c>
      <c r="AO320" s="686">
        <v>-405066.2</v>
      </c>
      <c r="AP320" s="704">
        <v>-405066.2</v>
      </c>
      <c r="AQ320" s="686"/>
    </row>
    <row r="321" spans="1:43" ht="12.5" outlineLevel="3">
      <c r="A321" s="799" t="s">
        <v>2400</v>
      </c>
      <c r="B321" s="800" t="s">
        <v>2401</v>
      </c>
      <c r="C321" s="801" t="s">
        <v>2402</v>
      </c>
      <c r="D321" s="802"/>
      <c r="E321" s="803"/>
      <c r="F321" s="686">
        <v>874355.9</v>
      </c>
      <c r="G321" s="686">
        <v>819203</v>
      </c>
      <c r="H321" s="686">
        <v>55152.900000000023</v>
      </c>
      <c r="I321" s="804">
        <v>6.732507083103946E-2</v>
      </c>
      <c r="J321" s="804"/>
      <c r="K321" s="805"/>
      <c r="L321" s="705">
        <v>780637.72</v>
      </c>
      <c r="M321" s="707">
        <v>93718.180000000051</v>
      </c>
      <c r="N321" s="805"/>
      <c r="O321" s="705">
        <v>867406.34</v>
      </c>
      <c r="P321" s="707">
        <v>6949.5600000000559</v>
      </c>
      <c r="R321" s="703">
        <v>702471.85</v>
      </c>
      <c r="S321" s="703">
        <v>719263.77</v>
      </c>
      <c r="T321" s="686">
        <v>736042.51</v>
      </c>
      <c r="U321" s="686">
        <v>729790.73</v>
      </c>
      <c r="V321" s="686">
        <v>744562.08</v>
      </c>
      <c r="W321" s="686">
        <v>753840.57000000007</v>
      </c>
      <c r="X321" s="686">
        <v>762947.72</v>
      </c>
      <c r="Y321" s="686">
        <v>771880.97</v>
      </c>
      <c r="Z321" s="686">
        <v>780637.72</v>
      </c>
      <c r="AA321" s="686">
        <v>789217.51</v>
      </c>
      <c r="AB321" s="686">
        <v>797619.78</v>
      </c>
      <c r="AC321" s="686">
        <v>805844.23</v>
      </c>
      <c r="AD321" s="686">
        <v>819203</v>
      </c>
      <c r="AE321" s="703">
        <v>827372.81</v>
      </c>
      <c r="AF321" s="686">
        <v>835366.38</v>
      </c>
      <c r="AG321" s="686">
        <v>837871.52</v>
      </c>
      <c r="AH321" s="686">
        <v>845516.25</v>
      </c>
      <c r="AI321" s="686">
        <v>852986.79</v>
      </c>
      <c r="AJ321" s="686">
        <v>860282.88</v>
      </c>
      <c r="AK321" s="686">
        <v>867406.34</v>
      </c>
      <c r="AL321" s="686">
        <v>874355.9</v>
      </c>
      <c r="AM321" s="686">
        <v>874355.9</v>
      </c>
      <c r="AN321" s="686">
        <v>874355.9</v>
      </c>
      <c r="AO321" s="686">
        <v>874355.9</v>
      </c>
      <c r="AP321" s="704">
        <v>874355.9</v>
      </c>
      <c r="AQ321" s="686"/>
    </row>
    <row r="322" spans="1:43" ht="12.5" outlineLevel="3">
      <c r="A322" s="799" t="s">
        <v>2403</v>
      </c>
      <c r="B322" s="800" t="s">
        <v>2404</v>
      </c>
      <c r="C322" s="801" t="s">
        <v>2405</v>
      </c>
      <c r="D322" s="802"/>
      <c r="E322" s="803"/>
      <c r="F322" s="686">
        <v>3037111.84</v>
      </c>
      <c r="G322" s="686">
        <v>2774138.9699999997</v>
      </c>
      <c r="H322" s="686">
        <v>262972.87000000011</v>
      </c>
      <c r="I322" s="804">
        <v>9.4794411110558072E-2</v>
      </c>
      <c r="J322" s="804"/>
      <c r="K322" s="805"/>
      <c r="L322" s="705">
        <v>2629592.88</v>
      </c>
      <c r="M322" s="707">
        <v>407518.95999999996</v>
      </c>
      <c r="N322" s="805"/>
      <c r="O322" s="705">
        <v>3004197.59</v>
      </c>
      <c r="P322" s="707">
        <v>32914.25</v>
      </c>
      <c r="R322" s="703">
        <v>2378302.66</v>
      </c>
      <c r="S322" s="703">
        <v>2437708.5099999998</v>
      </c>
      <c r="T322" s="686">
        <v>2497163.0699999998</v>
      </c>
      <c r="U322" s="686">
        <v>2470142.34</v>
      </c>
      <c r="V322" s="686">
        <v>2502022.19</v>
      </c>
      <c r="W322" s="686">
        <v>2533892.7599999998</v>
      </c>
      <c r="X322" s="686">
        <v>2565783.37</v>
      </c>
      <c r="Y322" s="686">
        <v>2597686.09</v>
      </c>
      <c r="Z322" s="686">
        <v>2629592.88</v>
      </c>
      <c r="AA322" s="686">
        <v>2661502.35</v>
      </c>
      <c r="AB322" s="686">
        <v>2693412.7800000003</v>
      </c>
      <c r="AC322" s="686">
        <v>2725323.21</v>
      </c>
      <c r="AD322" s="686">
        <v>2774138.9699999997</v>
      </c>
      <c r="AE322" s="703">
        <v>2806977.59</v>
      </c>
      <c r="AF322" s="686">
        <v>2839821.14</v>
      </c>
      <c r="AG322" s="686">
        <v>2872669.05</v>
      </c>
      <c r="AH322" s="686">
        <v>2905533.5700000003</v>
      </c>
      <c r="AI322" s="686">
        <v>2938409.3</v>
      </c>
      <c r="AJ322" s="686">
        <v>2971295.43</v>
      </c>
      <c r="AK322" s="686">
        <v>3004197.59</v>
      </c>
      <c r="AL322" s="686">
        <v>3037111.84</v>
      </c>
      <c r="AM322" s="686">
        <v>3037111.84</v>
      </c>
      <c r="AN322" s="686">
        <v>3037111.84</v>
      </c>
      <c r="AO322" s="686">
        <v>3037111.84</v>
      </c>
      <c r="AP322" s="704">
        <v>3037111.84</v>
      </c>
      <c r="AQ322" s="686"/>
    </row>
    <row r="323" spans="1:43" ht="12.5" outlineLevel="3">
      <c r="A323" s="799" t="s">
        <v>2406</v>
      </c>
      <c r="B323" s="800" t="s">
        <v>2407</v>
      </c>
      <c r="C323" s="801" t="s">
        <v>2408</v>
      </c>
      <c r="D323" s="802"/>
      <c r="E323" s="803"/>
      <c r="F323" s="686">
        <v>0</v>
      </c>
      <c r="G323" s="686">
        <v>0</v>
      </c>
      <c r="H323" s="686">
        <v>0</v>
      </c>
      <c r="I323" s="804">
        <v>0</v>
      </c>
      <c r="J323" s="804"/>
      <c r="K323" s="805"/>
      <c r="L323" s="705">
        <v>0</v>
      </c>
      <c r="M323" s="707">
        <v>0</v>
      </c>
      <c r="N323" s="805"/>
      <c r="O323" s="705">
        <v>0</v>
      </c>
      <c r="P323" s="707">
        <v>0</v>
      </c>
      <c r="R323" s="703">
        <v>-0.16</v>
      </c>
      <c r="S323" s="703">
        <v>0</v>
      </c>
      <c r="T323" s="686">
        <v>0</v>
      </c>
      <c r="U323" s="686">
        <v>0</v>
      </c>
      <c r="V323" s="686">
        <v>0</v>
      </c>
      <c r="W323" s="686">
        <v>0</v>
      </c>
      <c r="X323" s="686">
        <v>0</v>
      </c>
      <c r="Y323" s="686">
        <v>0</v>
      </c>
      <c r="Z323" s="686">
        <v>0</v>
      </c>
      <c r="AA323" s="686">
        <v>0</v>
      </c>
      <c r="AB323" s="686">
        <v>0</v>
      </c>
      <c r="AC323" s="686">
        <v>0</v>
      </c>
      <c r="AD323" s="686">
        <v>0</v>
      </c>
      <c r="AE323" s="703">
        <v>0</v>
      </c>
      <c r="AF323" s="686">
        <v>0</v>
      </c>
      <c r="AG323" s="686">
        <v>0</v>
      </c>
      <c r="AH323" s="686">
        <v>0</v>
      </c>
      <c r="AI323" s="686">
        <v>0</v>
      </c>
      <c r="AJ323" s="686">
        <v>0</v>
      </c>
      <c r="AK323" s="686">
        <v>0</v>
      </c>
      <c r="AL323" s="686">
        <v>0</v>
      </c>
      <c r="AM323" s="686">
        <v>0</v>
      </c>
      <c r="AN323" s="686">
        <v>0</v>
      </c>
      <c r="AO323" s="686">
        <v>0</v>
      </c>
      <c r="AP323" s="704">
        <v>0</v>
      </c>
      <c r="AQ323" s="686"/>
    </row>
    <row r="324" spans="1:43" ht="12.5" outlineLevel="3">
      <c r="A324" s="799" t="s">
        <v>2409</v>
      </c>
      <c r="B324" s="800" t="s">
        <v>2410</v>
      </c>
      <c r="C324" s="801" t="s">
        <v>2411</v>
      </c>
      <c r="D324" s="802"/>
      <c r="E324" s="803"/>
      <c r="F324" s="686">
        <v>0</v>
      </c>
      <c r="G324" s="686">
        <v>0</v>
      </c>
      <c r="H324" s="686">
        <v>0</v>
      </c>
      <c r="I324" s="804">
        <v>0</v>
      </c>
      <c r="J324" s="804"/>
      <c r="K324" s="805"/>
      <c r="L324" s="705">
        <v>0</v>
      </c>
      <c r="M324" s="707">
        <v>0</v>
      </c>
      <c r="N324" s="805"/>
      <c r="O324" s="705">
        <v>0</v>
      </c>
      <c r="P324" s="707">
        <v>0</v>
      </c>
      <c r="R324" s="703">
        <v>-0.14000000000000001</v>
      </c>
      <c r="S324" s="703">
        <v>0</v>
      </c>
      <c r="T324" s="686">
        <v>0</v>
      </c>
      <c r="U324" s="686">
        <v>0</v>
      </c>
      <c r="V324" s="686">
        <v>0</v>
      </c>
      <c r="W324" s="686">
        <v>0</v>
      </c>
      <c r="X324" s="686">
        <v>0</v>
      </c>
      <c r="Y324" s="686">
        <v>0</v>
      </c>
      <c r="Z324" s="686">
        <v>0</v>
      </c>
      <c r="AA324" s="686">
        <v>0</v>
      </c>
      <c r="AB324" s="686">
        <v>0</v>
      </c>
      <c r="AC324" s="686">
        <v>0</v>
      </c>
      <c r="AD324" s="686">
        <v>0</v>
      </c>
      <c r="AE324" s="703">
        <v>0</v>
      </c>
      <c r="AF324" s="686">
        <v>0</v>
      </c>
      <c r="AG324" s="686">
        <v>0</v>
      </c>
      <c r="AH324" s="686">
        <v>0</v>
      </c>
      <c r="AI324" s="686">
        <v>0</v>
      </c>
      <c r="AJ324" s="686">
        <v>0</v>
      </c>
      <c r="AK324" s="686">
        <v>0</v>
      </c>
      <c r="AL324" s="686">
        <v>0</v>
      </c>
      <c r="AM324" s="686">
        <v>0</v>
      </c>
      <c r="AN324" s="686">
        <v>0</v>
      </c>
      <c r="AO324" s="686">
        <v>0</v>
      </c>
      <c r="AP324" s="704">
        <v>0</v>
      </c>
      <c r="AQ324" s="686"/>
    </row>
    <row r="325" spans="1:43" ht="12.5" outlineLevel="3">
      <c r="A325" s="799" t="s">
        <v>2412</v>
      </c>
      <c r="B325" s="800" t="s">
        <v>2413</v>
      </c>
      <c r="C325" s="801" t="s">
        <v>2414</v>
      </c>
      <c r="D325" s="802"/>
      <c r="E325" s="803"/>
      <c r="F325" s="686">
        <v>-5.8000000000000003E-2</v>
      </c>
      <c r="G325" s="686">
        <v>57372610.251999997</v>
      </c>
      <c r="H325" s="686">
        <v>-57372610.309999995</v>
      </c>
      <c r="I325" s="804">
        <v>-1.0000000010109353</v>
      </c>
      <c r="J325" s="804"/>
      <c r="K325" s="805"/>
      <c r="L325" s="705">
        <v>58175540.781999998</v>
      </c>
      <c r="M325" s="707">
        <v>-58175540.839999996</v>
      </c>
      <c r="N325" s="805"/>
      <c r="O325" s="705">
        <v>383412.16200000001</v>
      </c>
      <c r="P325" s="707">
        <v>-383412.22000000003</v>
      </c>
      <c r="R325" s="703">
        <v>61375621.671999998</v>
      </c>
      <c r="S325" s="703">
        <v>60126736.522</v>
      </c>
      <c r="T325" s="686">
        <v>62024582.571999997</v>
      </c>
      <c r="U325" s="686">
        <v>61918217.832000002</v>
      </c>
      <c r="V325" s="686">
        <v>61275832.332000002</v>
      </c>
      <c r="W325" s="686">
        <v>60705397.952</v>
      </c>
      <c r="X325" s="686">
        <v>59867598.751999997</v>
      </c>
      <c r="Y325" s="686">
        <v>59125383.681999996</v>
      </c>
      <c r="Z325" s="686">
        <v>58175540.781999998</v>
      </c>
      <c r="AA325" s="686">
        <v>57749648.001999997</v>
      </c>
      <c r="AB325" s="686">
        <v>56715253.722000003</v>
      </c>
      <c r="AC325" s="686">
        <v>57881506.891999997</v>
      </c>
      <c r="AD325" s="686">
        <v>57372610.251999997</v>
      </c>
      <c r="AE325" s="703">
        <v>57145789.631999999</v>
      </c>
      <c r="AF325" s="686">
        <v>56422830.842</v>
      </c>
      <c r="AG325" s="686">
        <v>56057246.931999996</v>
      </c>
      <c r="AH325" s="686">
        <v>55635206.542000003</v>
      </c>
      <c r="AI325" s="686">
        <v>56531023.961999997</v>
      </c>
      <c r="AJ325" s="686">
        <v>858487.85199999996</v>
      </c>
      <c r="AK325" s="686">
        <v>383412.16200000001</v>
      </c>
      <c r="AL325" s="686">
        <v>-5.8000000000000003E-2</v>
      </c>
      <c r="AM325" s="686">
        <v>-5.8000000000000003E-2</v>
      </c>
      <c r="AN325" s="686">
        <v>-5.8000000000000003E-2</v>
      </c>
      <c r="AO325" s="686">
        <v>-5.8000000000000003E-2</v>
      </c>
      <c r="AP325" s="704">
        <v>-5.8000000000000003E-2</v>
      </c>
      <c r="AQ325" s="686"/>
    </row>
    <row r="326" spans="1:43" ht="12.5" outlineLevel="3">
      <c r="A326" s="799" t="s">
        <v>2415</v>
      </c>
      <c r="B326" s="800" t="s">
        <v>2416</v>
      </c>
      <c r="C326" s="801" t="s">
        <v>2417</v>
      </c>
      <c r="D326" s="802"/>
      <c r="E326" s="803"/>
      <c r="F326" s="686">
        <v>0</v>
      </c>
      <c r="G326" s="686">
        <v>0</v>
      </c>
      <c r="H326" s="686">
        <v>0</v>
      </c>
      <c r="I326" s="804">
        <v>0</v>
      </c>
      <c r="J326" s="804"/>
      <c r="K326" s="805"/>
      <c r="L326" s="705">
        <v>0</v>
      </c>
      <c r="M326" s="707">
        <v>0</v>
      </c>
      <c r="N326" s="805"/>
      <c r="O326" s="705">
        <v>0</v>
      </c>
      <c r="P326" s="707">
        <v>0</v>
      </c>
      <c r="R326" s="703">
        <v>3534.9700000000003</v>
      </c>
      <c r="S326" s="703">
        <v>0</v>
      </c>
      <c r="T326" s="686">
        <v>0</v>
      </c>
      <c r="U326" s="686">
        <v>0</v>
      </c>
      <c r="V326" s="686">
        <v>0</v>
      </c>
      <c r="W326" s="686">
        <v>0</v>
      </c>
      <c r="X326" s="686">
        <v>0</v>
      </c>
      <c r="Y326" s="686">
        <v>0</v>
      </c>
      <c r="Z326" s="686">
        <v>0</v>
      </c>
      <c r="AA326" s="686">
        <v>0</v>
      </c>
      <c r="AB326" s="686">
        <v>0</v>
      </c>
      <c r="AC326" s="686">
        <v>0</v>
      </c>
      <c r="AD326" s="686">
        <v>0</v>
      </c>
      <c r="AE326" s="703">
        <v>0</v>
      </c>
      <c r="AF326" s="686">
        <v>0</v>
      </c>
      <c r="AG326" s="686">
        <v>0</v>
      </c>
      <c r="AH326" s="686">
        <v>0</v>
      </c>
      <c r="AI326" s="686">
        <v>0</v>
      </c>
      <c r="AJ326" s="686">
        <v>0</v>
      </c>
      <c r="AK326" s="686">
        <v>0</v>
      </c>
      <c r="AL326" s="686">
        <v>0</v>
      </c>
      <c r="AM326" s="686">
        <v>0</v>
      </c>
      <c r="AN326" s="686">
        <v>0</v>
      </c>
      <c r="AO326" s="686">
        <v>0</v>
      </c>
      <c r="AP326" s="704">
        <v>0</v>
      </c>
      <c r="AQ326" s="686"/>
    </row>
    <row r="327" spans="1:43" ht="12.5" outlineLevel="3">
      <c r="A327" s="799" t="s">
        <v>2418</v>
      </c>
      <c r="B327" s="800" t="s">
        <v>2419</v>
      </c>
      <c r="C327" s="801" t="s">
        <v>2420</v>
      </c>
      <c r="D327" s="802"/>
      <c r="E327" s="803"/>
      <c r="F327" s="686">
        <v>0</v>
      </c>
      <c r="G327" s="686">
        <v>10509844</v>
      </c>
      <c r="H327" s="686">
        <v>-10509844</v>
      </c>
      <c r="I327" s="804" t="s">
        <v>3376</v>
      </c>
      <c r="J327" s="804"/>
      <c r="K327" s="805"/>
      <c r="L327" s="705">
        <v>10509844</v>
      </c>
      <c r="M327" s="707">
        <v>-10509844</v>
      </c>
      <c r="N327" s="805"/>
      <c r="O327" s="705">
        <v>0</v>
      </c>
      <c r="P327" s="707">
        <v>0</v>
      </c>
      <c r="R327" s="703">
        <v>10509844</v>
      </c>
      <c r="S327" s="703">
        <v>10509844</v>
      </c>
      <c r="T327" s="686">
        <v>10509844</v>
      </c>
      <c r="U327" s="686">
        <v>10509844</v>
      </c>
      <c r="V327" s="686">
        <v>10509844</v>
      </c>
      <c r="W327" s="686">
        <v>10509844</v>
      </c>
      <c r="X327" s="686">
        <v>10509844</v>
      </c>
      <c r="Y327" s="686">
        <v>10509844</v>
      </c>
      <c r="Z327" s="686">
        <v>10509844</v>
      </c>
      <c r="AA327" s="686">
        <v>10509844</v>
      </c>
      <c r="AB327" s="686">
        <v>10509844</v>
      </c>
      <c r="AC327" s="686">
        <v>10509844</v>
      </c>
      <c r="AD327" s="686">
        <v>10509844</v>
      </c>
      <c r="AE327" s="703">
        <v>10509844</v>
      </c>
      <c r="AF327" s="686">
        <v>10509844</v>
      </c>
      <c r="AG327" s="686">
        <v>10509844</v>
      </c>
      <c r="AH327" s="686">
        <v>10509844</v>
      </c>
      <c r="AI327" s="686">
        <v>10509844</v>
      </c>
      <c r="AJ327" s="686">
        <v>0</v>
      </c>
      <c r="AK327" s="686">
        <v>0</v>
      </c>
      <c r="AL327" s="686">
        <v>0</v>
      </c>
      <c r="AM327" s="686">
        <v>0</v>
      </c>
      <c r="AN327" s="686">
        <v>0</v>
      </c>
      <c r="AO327" s="686">
        <v>0</v>
      </c>
      <c r="AP327" s="704">
        <v>0</v>
      </c>
      <c r="AQ327" s="686"/>
    </row>
    <row r="328" spans="1:43" ht="12.5" outlineLevel="3">
      <c r="A328" s="799" t="s">
        <v>2421</v>
      </c>
      <c r="B328" s="800" t="s">
        <v>2422</v>
      </c>
      <c r="C328" s="801" t="s">
        <v>2423</v>
      </c>
      <c r="D328" s="802"/>
      <c r="E328" s="803"/>
      <c r="F328" s="686">
        <v>0</v>
      </c>
      <c r="G328" s="686">
        <v>45996002.920000002</v>
      </c>
      <c r="H328" s="686">
        <v>-45996002.920000002</v>
      </c>
      <c r="I328" s="804" t="s">
        <v>3376</v>
      </c>
      <c r="J328" s="804"/>
      <c r="K328" s="805"/>
      <c r="L328" s="705">
        <v>45996002.920000002</v>
      </c>
      <c r="M328" s="707">
        <v>-45996002.920000002</v>
      </c>
      <c r="N328" s="805"/>
      <c r="O328" s="705">
        <v>0</v>
      </c>
      <c r="P328" s="707">
        <v>0</v>
      </c>
      <c r="R328" s="703">
        <v>45996002.920000002</v>
      </c>
      <c r="S328" s="703">
        <v>45996002.920000002</v>
      </c>
      <c r="T328" s="686">
        <v>45996002.920000002</v>
      </c>
      <c r="U328" s="686">
        <v>45996002.920000002</v>
      </c>
      <c r="V328" s="686">
        <v>45996002.920000002</v>
      </c>
      <c r="W328" s="686">
        <v>45996002.920000002</v>
      </c>
      <c r="X328" s="686">
        <v>45996002.920000002</v>
      </c>
      <c r="Y328" s="686">
        <v>45996002.920000002</v>
      </c>
      <c r="Z328" s="686">
        <v>45996002.920000002</v>
      </c>
      <c r="AA328" s="686">
        <v>45996002.920000002</v>
      </c>
      <c r="AB328" s="686">
        <v>45996002.920000002</v>
      </c>
      <c r="AC328" s="686">
        <v>45996002.920000002</v>
      </c>
      <c r="AD328" s="686">
        <v>45996002.920000002</v>
      </c>
      <c r="AE328" s="703">
        <v>45996002.920000002</v>
      </c>
      <c r="AF328" s="686">
        <v>45996002.920000002</v>
      </c>
      <c r="AG328" s="686">
        <v>45996002.920000002</v>
      </c>
      <c r="AH328" s="686">
        <v>45996002.920000002</v>
      </c>
      <c r="AI328" s="686">
        <v>45996002.920000002</v>
      </c>
      <c r="AJ328" s="686">
        <v>0</v>
      </c>
      <c r="AK328" s="686">
        <v>0</v>
      </c>
      <c r="AL328" s="686">
        <v>0</v>
      </c>
      <c r="AM328" s="686">
        <v>0</v>
      </c>
      <c r="AN328" s="686">
        <v>0</v>
      </c>
      <c r="AO328" s="686">
        <v>0</v>
      </c>
      <c r="AP328" s="704">
        <v>0</v>
      </c>
      <c r="AQ328" s="686"/>
    </row>
    <row r="329" spans="1:43" ht="12.5" outlineLevel="3">
      <c r="A329" s="799" t="s">
        <v>3328</v>
      </c>
      <c r="B329" s="800" t="s">
        <v>3329</v>
      </c>
      <c r="C329" s="801" t="s">
        <v>3330</v>
      </c>
      <c r="D329" s="802"/>
      <c r="E329" s="803"/>
      <c r="F329" s="686">
        <v>7390484</v>
      </c>
      <c r="G329" s="686">
        <v>4360996</v>
      </c>
      <c r="H329" s="686">
        <v>3029488</v>
      </c>
      <c r="I329" s="804">
        <v>0.6946780047493738</v>
      </c>
      <c r="J329" s="804"/>
      <c r="K329" s="805"/>
      <c r="L329" s="705">
        <v>2846252</v>
      </c>
      <c r="M329" s="707">
        <v>4544232</v>
      </c>
      <c r="N329" s="805"/>
      <c r="O329" s="705">
        <v>7011798</v>
      </c>
      <c r="P329" s="707">
        <v>378686</v>
      </c>
      <c r="R329" s="703">
        <v>0</v>
      </c>
      <c r="S329" s="703">
        <v>0</v>
      </c>
      <c r="T329" s="686">
        <v>0</v>
      </c>
      <c r="U329" s="686">
        <v>952822</v>
      </c>
      <c r="V329" s="686">
        <v>1331508</v>
      </c>
      <c r="W329" s="686">
        <v>1710194</v>
      </c>
      <c r="X329" s="686">
        <v>2088880</v>
      </c>
      <c r="Y329" s="686">
        <v>2467566</v>
      </c>
      <c r="Z329" s="686">
        <v>2846252</v>
      </c>
      <c r="AA329" s="686">
        <v>3224938</v>
      </c>
      <c r="AB329" s="686">
        <v>3603624</v>
      </c>
      <c r="AC329" s="686">
        <v>3982310</v>
      </c>
      <c r="AD329" s="686">
        <v>4360996</v>
      </c>
      <c r="AE329" s="703">
        <v>4739682</v>
      </c>
      <c r="AF329" s="686">
        <v>5118368</v>
      </c>
      <c r="AG329" s="686">
        <v>5497054</v>
      </c>
      <c r="AH329" s="686">
        <v>5875740</v>
      </c>
      <c r="AI329" s="686">
        <v>6254426</v>
      </c>
      <c r="AJ329" s="686">
        <v>6633112</v>
      </c>
      <c r="AK329" s="686">
        <v>7011798</v>
      </c>
      <c r="AL329" s="686">
        <v>7390484</v>
      </c>
      <c r="AM329" s="686">
        <v>7390484</v>
      </c>
      <c r="AN329" s="686">
        <v>7390484</v>
      </c>
      <c r="AO329" s="686">
        <v>7390484</v>
      </c>
      <c r="AP329" s="704">
        <v>7390484</v>
      </c>
      <c r="AQ329" s="686"/>
    </row>
    <row r="330" spans="1:43" ht="12.5" outlineLevel="3">
      <c r="A330" s="799" t="s">
        <v>3331</v>
      </c>
      <c r="B330" s="800" t="s">
        <v>3332</v>
      </c>
      <c r="C330" s="801" t="s">
        <v>3333</v>
      </c>
      <c r="D330" s="802"/>
      <c r="E330" s="803"/>
      <c r="F330" s="686">
        <v>-7390484</v>
      </c>
      <c r="G330" s="686">
        <v>-4360996</v>
      </c>
      <c r="H330" s="686">
        <v>-3029488</v>
      </c>
      <c r="I330" s="804">
        <v>-0.6946780047493738</v>
      </c>
      <c r="J330" s="804"/>
      <c r="K330" s="805"/>
      <c r="L330" s="705">
        <v>-2846252</v>
      </c>
      <c r="M330" s="707">
        <v>-4544232</v>
      </c>
      <c r="N330" s="805"/>
      <c r="O330" s="705">
        <v>-7011798</v>
      </c>
      <c r="P330" s="707">
        <v>-378686</v>
      </c>
      <c r="R330" s="703">
        <v>0</v>
      </c>
      <c r="S330" s="703">
        <v>0</v>
      </c>
      <c r="T330" s="686">
        <v>0</v>
      </c>
      <c r="U330" s="686">
        <v>-952822</v>
      </c>
      <c r="V330" s="686">
        <v>-1331508</v>
      </c>
      <c r="W330" s="686">
        <v>-1710194</v>
      </c>
      <c r="X330" s="686">
        <v>-2088880</v>
      </c>
      <c r="Y330" s="686">
        <v>-2467566</v>
      </c>
      <c r="Z330" s="686">
        <v>-2846252</v>
      </c>
      <c r="AA330" s="686">
        <v>-3224938</v>
      </c>
      <c r="AB330" s="686">
        <v>-3603624</v>
      </c>
      <c r="AC330" s="686">
        <v>-3982310</v>
      </c>
      <c r="AD330" s="686">
        <v>-4360996</v>
      </c>
      <c r="AE330" s="703">
        <v>-4739682</v>
      </c>
      <c r="AF330" s="686">
        <v>-5118368</v>
      </c>
      <c r="AG330" s="686">
        <v>-5497054</v>
      </c>
      <c r="AH330" s="686">
        <v>-5875740</v>
      </c>
      <c r="AI330" s="686">
        <v>-6254426</v>
      </c>
      <c r="AJ330" s="686">
        <v>-6633112</v>
      </c>
      <c r="AK330" s="686">
        <v>-7011798</v>
      </c>
      <c r="AL330" s="686">
        <v>-7390484</v>
      </c>
      <c r="AM330" s="686">
        <v>-7390484</v>
      </c>
      <c r="AN330" s="686">
        <v>-7390484</v>
      </c>
      <c r="AO330" s="686">
        <v>-7390484</v>
      </c>
      <c r="AP330" s="704">
        <v>-7390484</v>
      </c>
      <c r="AQ330" s="686"/>
    </row>
    <row r="331" spans="1:43" ht="12.5" outlineLevel="3">
      <c r="A331" s="799" t="s">
        <v>2424</v>
      </c>
      <c r="B331" s="800" t="s">
        <v>2425</v>
      </c>
      <c r="C331" s="801" t="s">
        <v>2426</v>
      </c>
      <c r="D331" s="802"/>
      <c r="E331" s="803"/>
      <c r="F331" s="686">
        <v>0</v>
      </c>
      <c r="G331" s="686">
        <v>0</v>
      </c>
      <c r="H331" s="686">
        <v>0</v>
      </c>
      <c r="I331" s="804">
        <v>0</v>
      </c>
      <c r="J331" s="804"/>
      <c r="K331" s="805"/>
      <c r="L331" s="705">
        <v>0</v>
      </c>
      <c r="M331" s="707">
        <v>0</v>
      </c>
      <c r="N331" s="805"/>
      <c r="O331" s="705">
        <v>0</v>
      </c>
      <c r="P331" s="707">
        <v>0</v>
      </c>
      <c r="R331" s="703">
        <v>241166.35</v>
      </c>
      <c r="S331" s="703">
        <v>180874.75</v>
      </c>
      <c r="T331" s="686">
        <v>120583.15000000001</v>
      </c>
      <c r="U331" s="686">
        <v>60291.55</v>
      </c>
      <c r="V331" s="686">
        <v>0</v>
      </c>
      <c r="W331" s="686">
        <v>0</v>
      </c>
      <c r="X331" s="686">
        <v>0</v>
      </c>
      <c r="Y331" s="686">
        <v>0</v>
      </c>
      <c r="Z331" s="686">
        <v>0</v>
      </c>
      <c r="AA331" s="686">
        <v>0</v>
      </c>
      <c r="AB331" s="686">
        <v>0</v>
      </c>
      <c r="AC331" s="686">
        <v>0</v>
      </c>
      <c r="AD331" s="686">
        <v>0</v>
      </c>
      <c r="AE331" s="703">
        <v>0</v>
      </c>
      <c r="AF331" s="686">
        <v>0</v>
      </c>
      <c r="AG331" s="686">
        <v>0</v>
      </c>
      <c r="AH331" s="686">
        <v>0</v>
      </c>
      <c r="AI331" s="686">
        <v>0</v>
      </c>
      <c r="AJ331" s="686">
        <v>0</v>
      </c>
      <c r="AK331" s="686">
        <v>0</v>
      </c>
      <c r="AL331" s="686">
        <v>0</v>
      </c>
      <c r="AM331" s="686">
        <v>0</v>
      </c>
      <c r="AN331" s="686">
        <v>0</v>
      </c>
      <c r="AO331" s="686">
        <v>0</v>
      </c>
      <c r="AP331" s="704">
        <v>0</v>
      </c>
      <c r="AQ331" s="686"/>
    </row>
    <row r="332" spans="1:43" ht="12.5" outlineLevel="3">
      <c r="A332" s="799" t="s">
        <v>2427</v>
      </c>
      <c r="B332" s="800" t="s">
        <v>2428</v>
      </c>
      <c r="C332" s="801" t="s">
        <v>2429</v>
      </c>
      <c r="D332" s="802"/>
      <c r="E332" s="803"/>
      <c r="F332" s="686">
        <v>0</v>
      </c>
      <c r="G332" s="686">
        <v>13838283.48</v>
      </c>
      <c r="H332" s="686">
        <v>-13838283.48</v>
      </c>
      <c r="I332" s="804" t="s">
        <v>3376</v>
      </c>
      <c r="J332" s="804"/>
      <c r="K332" s="805"/>
      <c r="L332" s="705">
        <v>13838283.48</v>
      </c>
      <c r="M332" s="707">
        <v>-13838283.48</v>
      </c>
      <c r="N332" s="805"/>
      <c r="O332" s="705">
        <v>0</v>
      </c>
      <c r="P332" s="707">
        <v>0</v>
      </c>
      <c r="R332" s="703">
        <v>13838283.48</v>
      </c>
      <c r="S332" s="703">
        <v>13838283.48</v>
      </c>
      <c r="T332" s="686">
        <v>13838283.48</v>
      </c>
      <c r="U332" s="686">
        <v>13838283.48</v>
      </c>
      <c r="V332" s="686">
        <v>13838283.48</v>
      </c>
      <c r="W332" s="686">
        <v>13838283.48</v>
      </c>
      <c r="X332" s="686">
        <v>13838283.48</v>
      </c>
      <c r="Y332" s="686">
        <v>13838283.48</v>
      </c>
      <c r="Z332" s="686">
        <v>13838283.48</v>
      </c>
      <c r="AA332" s="686">
        <v>13838283.48</v>
      </c>
      <c r="AB332" s="686">
        <v>13838283.48</v>
      </c>
      <c r="AC332" s="686">
        <v>13838283.48</v>
      </c>
      <c r="AD332" s="686">
        <v>13838283.48</v>
      </c>
      <c r="AE332" s="703">
        <v>13838283.48</v>
      </c>
      <c r="AF332" s="686">
        <v>13838283.48</v>
      </c>
      <c r="AG332" s="686">
        <v>13838283.48</v>
      </c>
      <c r="AH332" s="686">
        <v>13838283.48</v>
      </c>
      <c r="AI332" s="686">
        <v>13838283.48</v>
      </c>
      <c r="AJ332" s="686">
        <v>0</v>
      </c>
      <c r="AK332" s="686">
        <v>0</v>
      </c>
      <c r="AL332" s="686">
        <v>0</v>
      </c>
      <c r="AM332" s="686">
        <v>0</v>
      </c>
      <c r="AN332" s="686">
        <v>0</v>
      </c>
      <c r="AO332" s="686">
        <v>0</v>
      </c>
      <c r="AP332" s="704">
        <v>0</v>
      </c>
      <c r="AQ332" s="686"/>
    </row>
    <row r="333" spans="1:43" ht="12.5" outlineLevel="3">
      <c r="A333" s="799" t="s">
        <v>2430</v>
      </c>
      <c r="B333" s="800" t="s">
        <v>2431</v>
      </c>
      <c r="C333" s="801" t="s">
        <v>2432</v>
      </c>
      <c r="D333" s="802"/>
      <c r="E333" s="803"/>
      <c r="F333" s="686">
        <v>4.0000000000000001E-3</v>
      </c>
      <c r="G333" s="686">
        <v>8415089.1239999998</v>
      </c>
      <c r="H333" s="686">
        <v>-8415089.1199999992</v>
      </c>
      <c r="I333" s="804">
        <v>-0.99999999952466334</v>
      </c>
      <c r="J333" s="804"/>
      <c r="K333" s="805"/>
      <c r="L333" s="705">
        <v>8415089.1239999998</v>
      </c>
      <c r="M333" s="707">
        <v>-8415089.1199999992</v>
      </c>
      <c r="N333" s="805"/>
      <c r="O333" s="705">
        <v>4.0000000000000001E-3</v>
      </c>
      <c r="P333" s="707">
        <v>0</v>
      </c>
      <c r="R333" s="703">
        <v>8415089.1239999998</v>
      </c>
      <c r="S333" s="703">
        <v>8415089.1239999998</v>
      </c>
      <c r="T333" s="686">
        <v>8415089.1239999998</v>
      </c>
      <c r="U333" s="686">
        <v>8415089.1239999998</v>
      </c>
      <c r="V333" s="686">
        <v>8415089.1239999998</v>
      </c>
      <c r="W333" s="686">
        <v>8415089.1239999998</v>
      </c>
      <c r="X333" s="686">
        <v>8415089.1239999998</v>
      </c>
      <c r="Y333" s="686">
        <v>8415089.1239999998</v>
      </c>
      <c r="Z333" s="686">
        <v>8415089.1239999998</v>
      </c>
      <c r="AA333" s="686">
        <v>12483624.124</v>
      </c>
      <c r="AB333" s="686">
        <v>8415089.1239999998</v>
      </c>
      <c r="AC333" s="686">
        <v>8415089.1239999998</v>
      </c>
      <c r="AD333" s="686">
        <v>8415089.1239999998</v>
      </c>
      <c r="AE333" s="703">
        <v>8415089.1239999998</v>
      </c>
      <c r="AF333" s="686">
        <v>8415089.1239999998</v>
      </c>
      <c r="AG333" s="686">
        <v>8415089.1239999998</v>
      </c>
      <c r="AH333" s="686">
        <v>8415089.1239999998</v>
      </c>
      <c r="AI333" s="686">
        <v>8415089.1239999998</v>
      </c>
      <c r="AJ333" s="686">
        <v>4.0000000000000001E-3</v>
      </c>
      <c r="AK333" s="686">
        <v>4.0000000000000001E-3</v>
      </c>
      <c r="AL333" s="686">
        <v>4.0000000000000001E-3</v>
      </c>
      <c r="AM333" s="686">
        <v>4.0000000000000001E-3</v>
      </c>
      <c r="AN333" s="686">
        <v>4.0000000000000001E-3</v>
      </c>
      <c r="AO333" s="686">
        <v>4.0000000000000001E-3</v>
      </c>
      <c r="AP333" s="704">
        <v>4.0000000000000001E-3</v>
      </c>
      <c r="AQ333" s="686"/>
    </row>
    <row r="334" spans="1:43" ht="12.5" outlineLevel="3">
      <c r="A334" s="799" t="s">
        <v>3251</v>
      </c>
      <c r="B334" s="800" t="s">
        <v>3252</v>
      </c>
      <c r="C334" s="801" t="s">
        <v>3253</v>
      </c>
      <c r="D334" s="802"/>
      <c r="E334" s="803"/>
      <c r="F334" s="686">
        <v>28444178.039999999</v>
      </c>
      <c r="G334" s="686">
        <v>2267122.5699999998</v>
      </c>
      <c r="H334" s="686">
        <v>26177055.469999999</v>
      </c>
      <c r="I334" s="804" t="s">
        <v>3376</v>
      </c>
      <c r="J334" s="804"/>
      <c r="K334" s="805"/>
      <c r="L334" s="705">
        <v>1582711.1800000002</v>
      </c>
      <c r="M334" s="707">
        <v>26861466.859999999</v>
      </c>
      <c r="N334" s="805"/>
      <c r="O334" s="705">
        <v>28578175.800000001</v>
      </c>
      <c r="P334" s="707">
        <v>-133997.76000000164</v>
      </c>
      <c r="R334" s="703">
        <v>592623.35999999999</v>
      </c>
      <c r="S334" s="703">
        <v>1158294.3600000001</v>
      </c>
      <c r="T334" s="686">
        <v>1257144.3600000001</v>
      </c>
      <c r="U334" s="686">
        <v>1336122.3599999999</v>
      </c>
      <c r="V334" s="686">
        <v>1425922.3599999999</v>
      </c>
      <c r="W334" s="686">
        <v>1425922.3599999999</v>
      </c>
      <c r="X334" s="686">
        <v>1482605.18</v>
      </c>
      <c r="Y334" s="686">
        <v>1582711.1800000002</v>
      </c>
      <c r="Z334" s="686">
        <v>1582711.1800000002</v>
      </c>
      <c r="AA334" s="686">
        <v>1936538.1800000002</v>
      </c>
      <c r="AB334" s="686">
        <v>1936538.1800000002</v>
      </c>
      <c r="AC334" s="686">
        <v>1936538.1800000002</v>
      </c>
      <c r="AD334" s="686">
        <v>2267122.5699999998</v>
      </c>
      <c r="AE334" s="703">
        <v>2364655.39</v>
      </c>
      <c r="AF334" s="686">
        <v>2364655.39</v>
      </c>
      <c r="AG334" s="686">
        <v>2714138.2</v>
      </c>
      <c r="AH334" s="686">
        <v>2714138.2</v>
      </c>
      <c r="AI334" s="686">
        <v>2714138.2</v>
      </c>
      <c r="AJ334" s="686">
        <v>28724784.140000001</v>
      </c>
      <c r="AK334" s="686">
        <v>28578175.800000001</v>
      </c>
      <c r="AL334" s="686">
        <v>28444178.039999999</v>
      </c>
      <c r="AM334" s="686">
        <v>28444178.039999999</v>
      </c>
      <c r="AN334" s="686">
        <v>28444178.039999999</v>
      </c>
      <c r="AO334" s="686">
        <v>28444178.039999999</v>
      </c>
      <c r="AP334" s="704">
        <v>28444178.039999999</v>
      </c>
      <c r="AQ334" s="686"/>
    </row>
    <row r="335" spans="1:43" ht="12.5" outlineLevel="3">
      <c r="A335" s="799" t="s">
        <v>3334</v>
      </c>
      <c r="B335" s="800" t="s">
        <v>3335</v>
      </c>
      <c r="C335" s="801" t="s">
        <v>3336</v>
      </c>
      <c r="D335" s="802"/>
      <c r="E335" s="803"/>
      <c r="F335" s="686">
        <v>1284.8600000000001</v>
      </c>
      <c r="G335" s="686">
        <v>17244859.140000001</v>
      </c>
      <c r="H335" s="686">
        <v>-17243574.280000001</v>
      </c>
      <c r="I335" s="804">
        <v>-0.99992549315772494</v>
      </c>
      <c r="J335" s="804"/>
      <c r="K335" s="805"/>
      <c r="L335" s="705">
        <v>10822035.84</v>
      </c>
      <c r="M335" s="707">
        <v>-10820750.98</v>
      </c>
      <c r="N335" s="805"/>
      <c r="O335" s="705">
        <v>516.20000000000005</v>
      </c>
      <c r="P335" s="707">
        <v>768.66000000000008</v>
      </c>
      <c r="R335" s="703">
        <v>0</v>
      </c>
      <c r="S335" s="703">
        <v>0</v>
      </c>
      <c r="T335" s="686">
        <v>0</v>
      </c>
      <c r="U335" s="686">
        <v>3036882.06</v>
      </c>
      <c r="V335" s="686">
        <v>4572935.55</v>
      </c>
      <c r="W335" s="686">
        <v>6119477.2800000003</v>
      </c>
      <c r="X335" s="686">
        <v>7676239.9100000001</v>
      </c>
      <c r="Y335" s="686">
        <v>9243775.8100000005</v>
      </c>
      <c r="Z335" s="686">
        <v>10822035.84</v>
      </c>
      <c r="AA335" s="686">
        <v>12411157.24</v>
      </c>
      <c r="AB335" s="686">
        <v>14011268.199999999</v>
      </c>
      <c r="AC335" s="686">
        <v>15622526.550000001</v>
      </c>
      <c r="AD335" s="686">
        <v>17244859.140000001</v>
      </c>
      <c r="AE335" s="703">
        <v>18878405.91</v>
      </c>
      <c r="AF335" s="686">
        <v>20523270.600000001</v>
      </c>
      <c r="AG335" s="686">
        <v>21961474.829999998</v>
      </c>
      <c r="AH335" s="686">
        <v>23595142.77</v>
      </c>
      <c r="AI335" s="686">
        <v>25237763.050000001</v>
      </c>
      <c r="AJ335" s="686">
        <v>156.68</v>
      </c>
      <c r="AK335" s="686">
        <v>516.20000000000005</v>
      </c>
      <c r="AL335" s="686">
        <v>1284.8600000000001</v>
      </c>
      <c r="AM335" s="686">
        <v>1284.8600000000001</v>
      </c>
      <c r="AN335" s="686">
        <v>1284.8600000000001</v>
      </c>
      <c r="AO335" s="686">
        <v>1284.8600000000001</v>
      </c>
      <c r="AP335" s="704">
        <v>1284.8600000000001</v>
      </c>
      <c r="AQ335" s="686"/>
    </row>
    <row r="336" spans="1:43" ht="12.5" outlineLevel="3">
      <c r="A336" s="799" t="s">
        <v>3337</v>
      </c>
      <c r="B336" s="800" t="s">
        <v>3338</v>
      </c>
      <c r="C336" s="801" t="s">
        <v>3339</v>
      </c>
      <c r="D336" s="802"/>
      <c r="E336" s="803"/>
      <c r="F336" s="686">
        <v>-531.64</v>
      </c>
      <c r="G336" s="686">
        <v>-7135402.4199999999</v>
      </c>
      <c r="H336" s="686">
        <v>7134870.7800000003</v>
      </c>
      <c r="I336" s="804">
        <v>0.99992549263955888</v>
      </c>
      <c r="J336" s="804"/>
      <c r="K336" s="805"/>
      <c r="L336" s="705">
        <v>-4477831.92</v>
      </c>
      <c r="M336" s="707">
        <v>4477300.28</v>
      </c>
      <c r="N336" s="805"/>
      <c r="O336" s="705">
        <v>-213.59</v>
      </c>
      <c r="P336" s="707">
        <v>-318.04999999999995</v>
      </c>
      <c r="R336" s="703">
        <v>0</v>
      </c>
      <c r="S336" s="703">
        <v>0</v>
      </c>
      <c r="T336" s="686">
        <v>0</v>
      </c>
      <c r="U336" s="686">
        <v>-1256570.17</v>
      </c>
      <c r="V336" s="686">
        <v>-1892142.76</v>
      </c>
      <c r="W336" s="686">
        <v>-2532055.0700000003</v>
      </c>
      <c r="X336" s="686">
        <v>-3176196.48</v>
      </c>
      <c r="Y336" s="686">
        <v>-3824795.54</v>
      </c>
      <c r="Z336" s="686">
        <v>-4477831.92</v>
      </c>
      <c r="AA336" s="686">
        <v>-5135362.41</v>
      </c>
      <c r="AB336" s="686">
        <v>-5797440.0499999998</v>
      </c>
      <c r="AC336" s="686">
        <v>-6464130.1399999997</v>
      </c>
      <c r="AD336" s="686">
        <v>-7135402.4199999999</v>
      </c>
      <c r="AE336" s="703">
        <v>-7811314.79</v>
      </c>
      <c r="AF336" s="686">
        <v>-8491910.1699999999</v>
      </c>
      <c r="AG336" s="686">
        <v>-9086995.6500000004</v>
      </c>
      <c r="AH336" s="686">
        <v>-9762958.1500000004</v>
      </c>
      <c r="AI336" s="686">
        <v>-10442624.859999999</v>
      </c>
      <c r="AJ336" s="686">
        <v>-64.83</v>
      </c>
      <c r="AK336" s="686">
        <v>-213.59</v>
      </c>
      <c r="AL336" s="686">
        <v>-531.64</v>
      </c>
      <c r="AM336" s="686">
        <v>-531.64</v>
      </c>
      <c r="AN336" s="686">
        <v>-531.64</v>
      </c>
      <c r="AO336" s="686">
        <v>-531.64</v>
      </c>
      <c r="AP336" s="704">
        <v>-531.64</v>
      </c>
      <c r="AQ336" s="686"/>
    </row>
    <row r="337" spans="1:43" ht="12.5" outlineLevel="3">
      <c r="A337" s="799" t="s">
        <v>3440</v>
      </c>
      <c r="B337" s="800" t="s">
        <v>3441</v>
      </c>
      <c r="C337" s="801" t="s">
        <v>3442</v>
      </c>
      <c r="D337" s="802"/>
      <c r="E337" s="803"/>
      <c r="F337" s="686">
        <v>10783446.51</v>
      </c>
      <c r="G337" s="686">
        <v>10783446.51</v>
      </c>
      <c r="H337" s="686">
        <v>0</v>
      </c>
      <c r="I337" s="804">
        <v>0</v>
      </c>
      <c r="J337" s="804"/>
      <c r="K337" s="805"/>
      <c r="L337" s="705">
        <v>0</v>
      </c>
      <c r="M337" s="707">
        <v>10783446.51</v>
      </c>
      <c r="N337" s="805"/>
      <c r="O337" s="705">
        <v>10783446.51</v>
      </c>
      <c r="P337" s="707">
        <v>0</v>
      </c>
      <c r="R337" s="703">
        <v>0</v>
      </c>
      <c r="S337" s="703">
        <v>0</v>
      </c>
      <c r="T337" s="686">
        <v>0</v>
      </c>
      <c r="U337" s="686">
        <v>0</v>
      </c>
      <c r="V337" s="686">
        <v>0</v>
      </c>
      <c r="W337" s="686">
        <v>0</v>
      </c>
      <c r="X337" s="686">
        <v>0</v>
      </c>
      <c r="Y337" s="686">
        <v>0</v>
      </c>
      <c r="Z337" s="686">
        <v>0</v>
      </c>
      <c r="AA337" s="686">
        <v>0</v>
      </c>
      <c r="AB337" s="686">
        <v>4068535</v>
      </c>
      <c r="AC337" s="686">
        <v>4068535</v>
      </c>
      <c r="AD337" s="686">
        <v>10783446.51</v>
      </c>
      <c r="AE337" s="703">
        <v>10783446.51</v>
      </c>
      <c r="AF337" s="686">
        <v>10783446.51</v>
      </c>
      <c r="AG337" s="686">
        <v>10783446.51</v>
      </c>
      <c r="AH337" s="686">
        <v>10783446.51</v>
      </c>
      <c r="AI337" s="686">
        <v>10783446.51</v>
      </c>
      <c r="AJ337" s="686">
        <v>10783446.51</v>
      </c>
      <c r="AK337" s="686">
        <v>10783446.51</v>
      </c>
      <c r="AL337" s="686">
        <v>10783446.51</v>
      </c>
      <c r="AM337" s="686">
        <v>10783446.51</v>
      </c>
      <c r="AN337" s="686">
        <v>10783446.51</v>
      </c>
      <c r="AO337" s="686">
        <v>10783446.51</v>
      </c>
      <c r="AP337" s="704">
        <v>10783446.51</v>
      </c>
      <c r="AQ337" s="686"/>
    </row>
    <row r="338" spans="1:43" ht="12.5" outlineLevel="3">
      <c r="A338" s="799" t="s">
        <v>3658</v>
      </c>
      <c r="B338" s="800" t="s">
        <v>3659</v>
      </c>
      <c r="C338" s="801" t="s">
        <v>3660</v>
      </c>
      <c r="D338" s="802"/>
      <c r="E338" s="803"/>
      <c r="F338" s="686">
        <v>11394172.92</v>
      </c>
      <c r="G338" s="686">
        <v>0</v>
      </c>
      <c r="H338" s="686">
        <v>11394172.92</v>
      </c>
      <c r="I338" s="804" t="s">
        <v>3376</v>
      </c>
      <c r="J338" s="804"/>
      <c r="K338" s="805"/>
      <c r="L338" s="705">
        <v>0</v>
      </c>
      <c r="M338" s="707">
        <v>11394172.92</v>
      </c>
      <c r="N338" s="805"/>
      <c r="O338" s="705">
        <v>11394172.92</v>
      </c>
      <c r="P338" s="707">
        <v>0</v>
      </c>
      <c r="R338" s="703">
        <v>0</v>
      </c>
      <c r="S338" s="703">
        <v>0</v>
      </c>
      <c r="T338" s="686">
        <v>0</v>
      </c>
      <c r="U338" s="686">
        <v>0</v>
      </c>
      <c r="V338" s="686">
        <v>0</v>
      </c>
      <c r="W338" s="686">
        <v>0</v>
      </c>
      <c r="X338" s="686">
        <v>0</v>
      </c>
      <c r="Y338" s="686">
        <v>0</v>
      </c>
      <c r="Z338" s="686">
        <v>0</v>
      </c>
      <c r="AA338" s="686">
        <v>0</v>
      </c>
      <c r="AB338" s="686">
        <v>0</v>
      </c>
      <c r="AC338" s="686">
        <v>0</v>
      </c>
      <c r="AD338" s="686">
        <v>0</v>
      </c>
      <c r="AE338" s="703">
        <v>0</v>
      </c>
      <c r="AF338" s="686">
        <v>0</v>
      </c>
      <c r="AG338" s="686">
        <v>9218588.2100000009</v>
      </c>
      <c r="AH338" s="686">
        <v>9234126.0899999999</v>
      </c>
      <c r="AI338" s="686">
        <v>12462933.210000001</v>
      </c>
      <c r="AJ338" s="686">
        <v>11394172.92</v>
      </c>
      <c r="AK338" s="686">
        <v>11394172.92</v>
      </c>
      <c r="AL338" s="686">
        <v>11394172.92</v>
      </c>
      <c r="AM338" s="686">
        <v>11394172.92</v>
      </c>
      <c r="AN338" s="686">
        <v>11394172.92</v>
      </c>
      <c r="AO338" s="686">
        <v>11394172.92</v>
      </c>
      <c r="AP338" s="704">
        <v>11394172.92</v>
      </c>
      <c r="AQ338" s="686"/>
    </row>
    <row r="339" spans="1:43" ht="12.5">
      <c r="A339" s="799" t="s">
        <v>2433</v>
      </c>
      <c r="B339" s="891" t="s">
        <v>1767</v>
      </c>
      <c r="C339" s="902" t="s">
        <v>2434</v>
      </c>
      <c r="D339" s="496"/>
      <c r="E339" s="893"/>
      <c r="F339" s="686">
        <v>275078833.23600006</v>
      </c>
      <c r="G339" s="686">
        <v>731531917.95599985</v>
      </c>
      <c r="H339" s="705">
        <v>-456453084.71999979</v>
      </c>
      <c r="I339" s="680">
        <v>-0.62396878866938865</v>
      </c>
      <c r="J339" s="903"/>
      <c r="K339" s="904"/>
      <c r="L339" s="705">
        <v>725347562.44599986</v>
      </c>
      <c r="M339" s="707">
        <v>-450268729.2099998</v>
      </c>
      <c r="N339" s="702"/>
      <c r="O339" s="705">
        <v>282488055.27600002</v>
      </c>
      <c r="P339" s="707">
        <v>-7409222.0399999619</v>
      </c>
      <c r="Q339" s="893"/>
      <c r="R339" s="703">
        <v>682390958.35599995</v>
      </c>
      <c r="S339" s="703">
        <v>684870840.83599973</v>
      </c>
      <c r="T339" s="686">
        <v>683738334.67599976</v>
      </c>
      <c r="U339" s="686">
        <v>678697500.40599978</v>
      </c>
      <c r="V339" s="686">
        <v>678656062.51599991</v>
      </c>
      <c r="W339" s="686">
        <v>671016036.52599978</v>
      </c>
      <c r="X339" s="686">
        <v>718564861.73599982</v>
      </c>
      <c r="Y339" s="686">
        <v>724052056.5259999</v>
      </c>
      <c r="Z339" s="686">
        <v>725347562.44599986</v>
      </c>
      <c r="AA339" s="686">
        <v>728912299.0259999</v>
      </c>
      <c r="AB339" s="686">
        <v>732845055.98599982</v>
      </c>
      <c r="AC339" s="686">
        <v>731806504.65599978</v>
      </c>
      <c r="AD339" s="686">
        <v>731531917.95599985</v>
      </c>
      <c r="AE339" s="703">
        <v>735030877.6159997</v>
      </c>
      <c r="AF339" s="686">
        <v>729999362.505</v>
      </c>
      <c r="AG339" s="686">
        <v>739991009.11500001</v>
      </c>
      <c r="AH339" s="686">
        <v>740375471.06100011</v>
      </c>
      <c r="AI339" s="686">
        <v>741656273.10599995</v>
      </c>
      <c r="AJ339" s="686">
        <v>290098172.28600007</v>
      </c>
      <c r="AK339" s="686">
        <v>282488055.27600002</v>
      </c>
      <c r="AL339" s="686">
        <v>275078833.23600006</v>
      </c>
      <c r="AM339" s="686">
        <v>266568253.85600004</v>
      </c>
      <c r="AN339" s="686">
        <v>268649119.85600007</v>
      </c>
      <c r="AO339" s="686">
        <v>268649119.85600007</v>
      </c>
      <c r="AP339" s="704">
        <v>268649119.85600007</v>
      </c>
    </row>
    <row r="340" spans="1:43" ht="1" customHeight="1" outlineLevel="2">
      <c r="A340" s="799"/>
      <c r="B340" s="891"/>
      <c r="C340" s="902"/>
      <c r="D340" s="496"/>
      <c r="E340" s="893"/>
      <c r="F340" s="686"/>
      <c r="G340" s="686"/>
      <c r="H340" s="705">
        <v>0</v>
      </c>
      <c r="I340" s="680">
        <v>0</v>
      </c>
      <c r="J340" s="903"/>
      <c r="K340" s="904"/>
      <c r="L340" s="705"/>
      <c r="M340" s="707">
        <v>0</v>
      </c>
      <c r="N340" s="702"/>
      <c r="O340" s="705"/>
      <c r="P340" s="707">
        <v>0</v>
      </c>
      <c r="Q340" s="893"/>
      <c r="R340" s="703"/>
      <c r="S340" s="703"/>
      <c r="T340" s="686"/>
      <c r="U340" s="686"/>
      <c r="V340" s="686"/>
      <c r="W340" s="686"/>
      <c r="X340" s="686"/>
      <c r="Y340" s="686"/>
      <c r="Z340" s="686"/>
      <c r="AA340" s="686"/>
      <c r="AB340" s="686"/>
      <c r="AC340" s="686"/>
      <c r="AD340" s="686"/>
      <c r="AE340" s="703"/>
      <c r="AF340" s="686"/>
      <c r="AG340" s="686"/>
      <c r="AH340" s="686"/>
      <c r="AI340" s="686"/>
      <c r="AJ340" s="686"/>
      <c r="AK340" s="686"/>
      <c r="AL340" s="686"/>
      <c r="AM340" s="686"/>
      <c r="AN340" s="686"/>
      <c r="AO340" s="686"/>
      <c r="AP340" s="704"/>
    </row>
    <row r="341" spans="1:43" ht="12.5" outlineLevel="3">
      <c r="A341" s="799" t="s">
        <v>2435</v>
      </c>
      <c r="B341" s="800" t="s">
        <v>2436</v>
      </c>
      <c r="C341" s="801" t="s">
        <v>2437</v>
      </c>
      <c r="D341" s="802"/>
      <c r="E341" s="803"/>
      <c r="F341" s="686">
        <v>1262511.6429999999</v>
      </c>
      <c r="G341" s="686">
        <v>1006385.943</v>
      </c>
      <c r="H341" s="686">
        <v>256125.69999999995</v>
      </c>
      <c r="I341" s="804">
        <v>0.25450047447651997</v>
      </c>
      <c r="J341" s="804"/>
      <c r="K341" s="805"/>
      <c r="L341" s="705">
        <v>876098.66299999994</v>
      </c>
      <c r="M341" s="707">
        <v>386412.98</v>
      </c>
      <c r="N341" s="805"/>
      <c r="O341" s="705">
        <v>1142395.6129999999</v>
      </c>
      <c r="P341" s="707">
        <v>120116.03000000003</v>
      </c>
      <c r="R341" s="703">
        <v>893160.16299999994</v>
      </c>
      <c r="S341" s="703">
        <v>832786.51300000004</v>
      </c>
      <c r="T341" s="686">
        <v>839397.86300000001</v>
      </c>
      <c r="U341" s="686">
        <v>800166.353</v>
      </c>
      <c r="V341" s="686">
        <v>611117.38300000003</v>
      </c>
      <c r="W341" s="686">
        <v>621157.46299999999</v>
      </c>
      <c r="X341" s="686">
        <v>828456.353</v>
      </c>
      <c r="Y341" s="686">
        <v>844812.00300000003</v>
      </c>
      <c r="Z341" s="686">
        <v>876098.66299999994</v>
      </c>
      <c r="AA341" s="686">
        <v>895316.84299999999</v>
      </c>
      <c r="AB341" s="686">
        <v>917993.40300000005</v>
      </c>
      <c r="AC341" s="686">
        <v>957861.83299999998</v>
      </c>
      <c r="AD341" s="686">
        <v>1006385.943</v>
      </c>
      <c r="AE341" s="703">
        <v>1197263.1629999999</v>
      </c>
      <c r="AF341" s="686">
        <v>1387376.7930000001</v>
      </c>
      <c r="AG341" s="686">
        <v>1242886.3330000001</v>
      </c>
      <c r="AH341" s="686">
        <v>1096031.9029999999</v>
      </c>
      <c r="AI341" s="686">
        <v>1040335.853</v>
      </c>
      <c r="AJ341" s="686">
        <v>1080451.973</v>
      </c>
      <c r="AK341" s="686">
        <v>1142395.6129999999</v>
      </c>
      <c r="AL341" s="686">
        <v>1262511.6429999999</v>
      </c>
      <c r="AM341" s="686">
        <v>1197600.9129999999</v>
      </c>
      <c r="AN341" s="686">
        <v>1197600.9129999999</v>
      </c>
      <c r="AO341" s="686">
        <v>1197600.9129999999</v>
      </c>
      <c r="AP341" s="704">
        <v>1197600.9129999999</v>
      </c>
      <c r="AQ341" s="686"/>
    </row>
    <row r="342" spans="1:43" ht="12.5">
      <c r="A342" s="799" t="s">
        <v>2438</v>
      </c>
      <c r="B342" s="891" t="s">
        <v>1770</v>
      </c>
      <c r="C342" s="902" t="s">
        <v>2439</v>
      </c>
      <c r="D342" s="496"/>
      <c r="E342" s="893"/>
      <c r="F342" s="686">
        <v>1262511.6429999999</v>
      </c>
      <c r="G342" s="686">
        <v>1006385.943</v>
      </c>
      <c r="H342" s="705">
        <v>256125.69999999995</v>
      </c>
      <c r="I342" s="680">
        <v>0.25450047447651997</v>
      </c>
      <c r="J342" s="903"/>
      <c r="K342" s="904"/>
      <c r="L342" s="705">
        <v>876098.66299999994</v>
      </c>
      <c r="M342" s="707">
        <v>386412.98</v>
      </c>
      <c r="N342" s="702"/>
      <c r="O342" s="705">
        <v>1142395.6129999999</v>
      </c>
      <c r="P342" s="707">
        <v>120116.03000000003</v>
      </c>
      <c r="Q342" s="893"/>
      <c r="R342" s="703">
        <v>893160.16299999994</v>
      </c>
      <c r="S342" s="703">
        <v>832786.51300000004</v>
      </c>
      <c r="T342" s="686">
        <v>839397.86300000001</v>
      </c>
      <c r="U342" s="686">
        <v>800166.353</v>
      </c>
      <c r="V342" s="686">
        <v>611117.38300000003</v>
      </c>
      <c r="W342" s="686">
        <v>621157.46299999999</v>
      </c>
      <c r="X342" s="686">
        <v>828456.353</v>
      </c>
      <c r="Y342" s="686">
        <v>844812.00300000003</v>
      </c>
      <c r="Z342" s="686">
        <v>876098.66299999994</v>
      </c>
      <c r="AA342" s="686">
        <v>895316.84299999999</v>
      </c>
      <c r="AB342" s="686">
        <v>917993.40300000005</v>
      </c>
      <c r="AC342" s="686">
        <v>957861.83299999998</v>
      </c>
      <c r="AD342" s="686">
        <v>1006385.943</v>
      </c>
      <c r="AE342" s="703">
        <v>1197263.1629999999</v>
      </c>
      <c r="AF342" s="686">
        <v>1387376.7930000001</v>
      </c>
      <c r="AG342" s="686">
        <v>1242886.3330000001</v>
      </c>
      <c r="AH342" s="686">
        <v>1096031.9029999999</v>
      </c>
      <c r="AI342" s="686">
        <v>1040335.853</v>
      </c>
      <c r="AJ342" s="686">
        <v>1080451.973</v>
      </c>
      <c r="AK342" s="686">
        <v>1142395.6129999999</v>
      </c>
      <c r="AL342" s="686">
        <v>1262511.6429999999</v>
      </c>
      <c r="AM342" s="686">
        <v>1197600.9129999999</v>
      </c>
      <c r="AN342" s="686">
        <v>1197600.9129999999</v>
      </c>
      <c r="AO342" s="686">
        <v>1197600.9129999999</v>
      </c>
      <c r="AP342" s="704">
        <v>1197600.9129999999</v>
      </c>
    </row>
    <row r="343" spans="1:43" ht="1" customHeight="1" outlineLevel="2">
      <c r="A343" s="799"/>
      <c r="B343" s="891"/>
      <c r="C343" s="902"/>
      <c r="D343" s="496"/>
      <c r="E343" s="893"/>
      <c r="F343" s="686"/>
      <c r="G343" s="686"/>
      <c r="H343" s="705">
        <v>0</v>
      </c>
      <c r="I343" s="680">
        <v>0</v>
      </c>
      <c r="J343" s="903"/>
      <c r="K343" s="904"/>
      <c r="L343" s="705"/>
      <c r="M343" s="707">
        <v>0</v>
      </c>
      <c r="N343" s="702"/>
      <c r="O343" s="705"/>
      <c r="P343" s="707">
        <v>0</v>
      </c>
      <c r="Q343" s="893"/>
      <c r="R343" s="703"/>
      <c r="S343" s="703"/>
      <c r="T343" s="686"/>
      <c r="U343" s="686"/>
      <c r="V343" s="686"/>
      <c r="W343" s="686"/>
      <c r="X343" s="686"/>
      <c r="Y343" s="686"/>
      <c r="Z343" s="686"/>
      <c r="AA343" s="686"/>
      <c r="AB343" s="686"/>
      <c r="AC343" s="686"/>
      <c r="AD343" s="686"/>
      <c r="AE343" s="703"/>
      <c r="AF343" s="686"/>
      <c r="AG343" s="686"/>
      <c r="AH343" s="686"/>
      <c r="AI343" s="686"/>
      <c r="AJ343" s="686"/>
      <c r="AK343" s="686"/>
      <c r="AL343" s="686"/>
      <c r="AM343" s="686"/>
      <c r="AN343" s="686"/>
      <c r="AO343" s="686"/>
      <c r="AP343" s="704"/>
    </row>
    <row r="344" spans="1:43" ht="12.5">
      <c r="A344" s="799" t="s">
        <v>2440</v>
      </c>
      <c r="B344" s="891" t="s">
        <v>1773</v>
      </c>
      <c r="C344" s="902" t="s">
        <v>2441</v>
      </c>
      <c r="D344" s="496"/>
      <c r="E344" s="893"/>
      <c r="F344" s="686">
        <v>0</v>
      </c>
      <c r="G344" s="686">
        <v>0</v>
      </c>
      <c r="H344" s="705">
        <v>0</v>
      </c>
      <c r="I344" s="680">
        <v>0</v>
      </c>
      <c r="J344" s="903"/>
      <c r="K344" s="904"/>
      <c r="L344" s="705">
        <v>0</v>
      </c>
      <c r="M344" s="707">
        <v>0</v>
      </c>
      <c r="N344" s="702"/>
      <c r="O344" s="705">
        <v>0</v>
      </c>
      <c r="P344" s="707">
        <v>0</v>
      </c>
      <c r="Q344" s="893"/>
      <c r="R344" s="703">
        <v>0</v>
      </c>
      <c r="S344" s="703">
        <v>0</v>
      </c>
      <c r="T344" s="686">
        <v>0</v>
      </c>
      <c r="U344" s="686">
        <v>0</v>
      </c>
      <c r="V344" s="686">
        <v>0</v>
      </c>
      <c r="W344" s="686">
        <v>0</v>
      </c>
      <c r="X344" s="686">
        <v>0</v>
      </c>
      <c r="Y344" s="686">
        <v>0</v>
      </c>
      <c r="Z344" s="686">
        <v>0</v>
      </c>
      <c r="AA344" s="686">
        <v>0</v>
      </c>
      <c r="AB344" s="686">
        <v>0</v>
      </c>
      <c r="AC344" s="686">
        <v>0</v>
      </c>
      <c r="AD344" s="686">
        <v>0</v>
      </c>
      <c r="AE344" s="703">
        <v>0</v>
      </c>
      <c r="AF344" s="686">
        <v>0</v>
      </c>
      <c r="AG344" s="686">
        <v>0</v>
      </c>
      <c r="AH344" s="686">
        <v>0</v>
      </c>
      <c r="AI344" s="686">
        <v>0</v>
      </c>
      <c r="AJ344" s="686">
        <v>0</v>
      </c>
      <c r="AK344" s="686">
        <v>0</v>
      </c>
      <c r="AL344" s="686">
        <v>0</v>
      </c>
      <c r="AM344" s="686">
        <v>0</v>
      </c>
      <c r="AN344" s="686">
        <v>0</v>
      </c>
      <c r="AO344" s="686">
        <v>0</v>
      </c>
      <c r="AP344" s="704">
        <v>0</v>
      </c>
    </row>
    <row r="345" spans="1:43" ht="1" customHeight="1" outlineLevel="2">
      <c r="A345" s="799"/>
      <c r="B345" s="891"/>
      <c r="C345" s="902"/>
      <c r="D345" s="496"/>
      <c r="E345" s="893"/>
      <c r="F345" s="686"/>
      <c r="G345" s="686"/>
      <c r="H345" s="705">
        <v>0</v>
      </c>
      <c r="I345" s="680">
        <v>0</v>
      </c>
      <c r="J345" s="903"/>
      <c r="K345" s="904"/>
      <c r="L345" s="705"/>
      <c r="M345" s="707">
        <v>0</v>
      </c>
      <c r="N345" s="702"/>
      <c r="O345" s="705"/>
      <c r="P345" s="707">
        <v>0</v>
      </c>
      <c r="Q345" s="893"/>
      <c r="R345" s="703"/>
      <c r="S345" s="703"/>
      <c r="T345" s="686"/>
      <c r="U345" s="686"/>
      <c r="V345" s="686"/>
      <c r="W345" s="686"/>
      <c r="X345" s="686"/>
      <c r="Y345" s="686"/>
      <c r="Z345" s="686"/>
      <c r="AA345" s="686"/>
      <c r="AB345" s="686"/>
      <c r="AC345" s="686"/>
      <c r="AD345" s="686"/>
      <c r="AE345" s="703"/>
      <c r="AF345" s="686"/>
      <c r="AG345" s="686"/>
      <c r="AH345" s="686"/>
      <c r="AI345" s="686"/>
      <c r="AJ345" s="686"/>
      <c r="AK345" s="686"/>
      <c r="AL345" s="686"/>
      <c r="AM345" s="686"/>
      <c r="AN345" s="686"/>
      <c r="AO345" s="686"/>
      <c r="AP345" s="704"/>
    </row>
    <row r="346" spans="1:43" ht="12.5">
      <c r="A346" s="799" t="s">
        <v>2442</v>
      </c>
      <c r="B346" s="891" t="s">
        <v>1775</v>
      </c>
      <c r="C346" s="902" t="s">
        <v>2443</v>
      </c>
      <c r="D346" s="496"/>
      <c r="E346" s="893"/>
      <c r="F346" s="686">
        <v>0</v>
      </c>
      <c r="G346" s="686">
        <v>0</v>
      </c>
      <c r="H346" s="705">
        <v>0</v>
      </c>
      <c r="I346" s="680">
        <v>0</v>
      </c>
      <c r="J346" s="903"/>
      <c r="K346" s="904"/>
      <c r="L346" s="705">
        <v>0</v>
      </c>
      <c r="M346" s="707">
        <v>0</v>
      </c>
      <c r="N346" s="702"/>
      <c r="O346" s="705">
        <v>0</v>
      </c>
      <c r="P346" s="707">
        <v>0</v>
      </c>
      <c r="Q346" s="893"/>
      <c r="R346" s="703">
        <v>0</v>
      </c>
      <c r="S346" s="703">
        <v>0</v>
      </c>
      <c r="T346" s="686">
        <v>0</v>
      </c>
      <c r="U346" s="686">
        <v>0</v>
      </c>
      <c r="V346" s="686">
        <v>0</v>
      </c>
      <c r="W346" s="686">
        <v>0</v>
      </c>
      <c r="X346" s="686">
        <v>0</v>
      </c>
      <c r="Y346" s="686">
        <v>0</v>
      </c>
      <c r="Z346" s="686">
        <v>0</v>
      </c>
      <c r="AA346" s="686">
        <v>0</v>
      </c>
      <c r="AB346" s="686">
        <v>0</v>
      </c>
      <c r="AC346" s="686">
        <v>0</v>
      </c>
      <c r="AD346" s="686">
        <v>0</v>
      </c>
      <c r="AE346" s="703">
        <v>0</v>
      </c>
      <c r="AF346" s="686">
        <v>0</v>
      </c>
      <c r="AG346" s="686">
        <v>0</v>
      </c>
      <c r="AH346" s="686">
        <v>0</v>
      </c>
      <c r="AI346" s="686">
        <v>0</v>
      </c>
      <c r="AJ346" s="686">
        <v>0</v>
      </c>
      <c r="AK346" s="686">
        <v>0</v>
      </c>
      <c r="AL346" s="686">
        <v>0</v>
      </c>
      <c r="AM346" s="686">
        <v>0</v>
      </c>
      <c r="AN346" s="686">
        <v>0</v>
      </c>
      <c r="AO346" s="686">
        <v>0</v>
      </c>
      <c r="AP346" s="704">
        <v>0</v>
      </c>
    </row>
    <row r="347" spans="1:43" ht="1" customHeight="1" outlineLevel="2">
      <c r="A347" s="799"/>
      <c r="B347" s="891"/>
      <c r="C347" s="902"/>
      <c r="D347" s="496"/>
      <c r="E347" s="893"/>
      <c r="F347" s="686"/>
      <c r="G347" s="686"/>
      <c r="H347" s="705">
        <v>0</v>
      </c>
      <c r="I347" s="680">
        <v>0</v>
      </c>
      <c r="J347" s="903"/>
      <c r="K347" s="904"/>
      <c r="L347" s="705"/>
      <c r="M347" s="707">
        <v>0</v>
      </c>
      <c r="N347" s="702"/>
      <c r="O347" s="705"/>
      <c r="P347" s="707">
        <v>0</v>
      </c>
      <c r="Q347" s="893"/>
      <c r="R347" s="703"/>
      <c r="S347" s="703"/>
      <c r="T347" s="686"/>
      <c r="U347" s="686"/>
      <c r="V347" s="686"/>
      <c r="W347" s="686"/>
      <c r="X347" s="686"/>
      <c r="Y347" s="686"/>
      <c r="Z347" s="686"/>
      <c r="AA347" s="686"/>
      <c r="AB347" s="686"/>
      <c r="AC347" s="686"/>
      <c r="AD347" s="686"/>
      <c r="AE347" s="703"/>
      <c r="AF347" s="686"/>
      <c r="AG347" s="686"/>
      <c r="AH347" s="686"/>
      <c r="AI347" s="686"/>
      <c r="AJ347" s="686"/>
      <c r="AK347" s="686"/>
      <c r="AL347" s="686"/>
      <c r="AM347" s="686"/>
      <c r="AN347" s="686"/>
      <c r="AO347" s="686"/>
      <c r="AP347" s="704"/>
    </row>
    <row r="348" spans="1:43" ht="12.5" outlineLevel="3">
      <c r="A348" s="799" t="s">
        <v>3572</v>
      </c>
      <c r="B348" s="800" t="s">
        <v>3573</v>
      </c>
      <c r="C348" s="801" t="s">
        <v>3574</v>
      </c>
      <c r="D348" s="802"/>
      <c r="E348" s="803"/>
      <c r="F348" s="686">
        <v>0</v>
      </c>
      <c r="G348" s="686">
        <v>0</v>
      </c>
      <c r="H348" s="686">
        <v>0</v>
      </c>
      <c r="I348" s="804">
        <v>0</v>
      </c>
      <c r="J348" s="804"/>
      <c r="K348" s="805"/>
      <c r="L348" s="705">
        <v>0</v>
      </c>
      <c r="M348" s="707">
        <v>0</v>
      </c>
      <c r="N348" s="805"/>
      <c r="O348" s="705">
        <v>0</v>
      </c>
      <c r="P348" s="707">
        <v>0</v>
      </c>
      <c r="R348" s="703">
        <v>0</v>
      </c>
      <c r="S348" s="703">
        <v>0</v>
      </c>
      <c r="T348" s="686">
        <v>0</v>
      </c>
      <c r="U348" s="686">
        <v>0</v>
      </c>
      <c r="V348" s="686">
        <v>0</v>
      </c>
      <c r="W348" s="686">
        <v>0</v>
      </c>
      <c r="X348" s="686">
        <v>0</v>
      </c>
      <c r="Y348" s="686">
        <v>0</v>
      </c>
      <c r="Z348" s="686">
        <v>0</v>
      </c>
      <c r="AA348" s="686">
        <v>0</v>
      </c>
      <c r="AB348" s="686">
        <v>0</v>
      </c>
      <c r="AC348" s="686">
        <v>0</v>
      </c>
      <c r="AD348" s="686">
        <v>0</v>
      </c>
      <c r="AE348" s="703">
        <v>0</v>
      </c>
      <c r="AF348" s="686">
        <v>0</v>
      </c>
      <c r="AG348" s="686">
        <v>0</v>
      </c>
      <c r="AH348" s="686">
        <v>0</v>
      </c>
      <c r="AI348" s="686">
        <v>0</v>
      </c>
      <c r="AJ348" s="686">
        <v>0</v>
      </c>
      <c r="AK348" s="686">
        <v>0</v>
      </c>
      <c r="AL348" s="686">
        <v>0</v>
      </c>
      <c r="AM348" s="686">
        <v>-17779.37</v>
      </c>
      <c r="AN348" s="686">
        <v>-17779.37</v>
      </c>
      <c r="AO348" s="686">
        <v>-17779.37</v>
      </c>
      <c r="AP348" s="704">
        <v>-17779.37</v>
      </c>
      <c r="AQ348" s="686"/>
    </row>
    <row r="349" spans="1:43" ht="12.5" outlineLevel="3">
      <c r="A349" s="799" t="s">
        <v>3732</v>
      </c>
      <c r="B349" s="800" t="s">
        <v>3733</v>
      </c>
      <c r="C349" s="801" t="s">
        <v>3734</v>
      </c>
      <c r="D349" s="802"/>
      <c r="E349" s="803"/>
      <c r="F349" s="686">
        <v>0</v>
      </c>
      <c r="G349" s="686">
        <v>0</v>
      </c>
      <c r="H349" s="686">
        <v>0</v>
      </c>
      <c r="I349" s="804">
        <v>0</v>
      </c>
      <c r="J349" s="804"/>
      <c r="K349" s="805"/>
      <c r="L349" s="705">
        <v>0</v>
      </c>
      <c r="M349" s="707">
        <v>0</v>
      </c>
      <c r="N349" s="805"/>
      <c r="O349" s="705">
        <v>0</v>
      </c>
      <c r="P349" s="707">
        <v>0</v>
      </c>
      <c r="R349" s="703">
        <v>0</v>
      </c>
      <c r="S349" s="703">
        <v>0</v>
      </c>
      <c r="T349" s="686">
        <v>0</v>
      </c>
      <c r="U349" s="686">
        <v>0</v>
      </c>
      <c r="V349" s="686">
        <v>0</v>
      </c>
      <c r="W349" s="686">
        <v>0</v>
      </c>
      <c r="X349" s="686">
        <v>0</v>
      </c>
      <c r="Y349" s="686">
        <v>0</v>
      </c>
      <c r="Z349" s="686">
        <v>0</v>
      </c>
      <c r="AA349" s="686">
        <v>0</v>
      </c>
      <c r="AB349" s="686">
        <v>0</v>
      </c>
      <c r="AC349" s="686">
        <v>0</v>
      </c>
      <c r="AD349" s="686">
        <v>0</v>
      </c>
      <c r="AE349" s="703">
        <v>0</v>
      </c>
      <c r="AF349" s="686">
        <v>0</v>
      </c>
      <c r="AG349" s="686">
        <v>0</v>
      </c>
      <c r="AH349" s="686">
        <v>0</v>
      </c>
      <c r="AI349" s="686">
        <v>0</v>
      </c>
      <c r="AJ349" s="686">
        <v>0</v>
      </c>
      <c r="AK349" s="686">
        <v>0</v>
      </c>
      <c r="AL349" s="686">
        <v>0</v>
      </c>
      <c r="AM349" s="686">
        <v>-142.02000000000001</v>
      </c>
      <c r="AN349" s="686">
        <v>-142.02000000000001</v>
      </c>
      <c r="AO349" s="686">
        <v>-142.02000000000001</v>
      </c>
      <c r="AP349" s="704">
        <v>-142.02000000000001</v>
      </c>
      <c r="AQ349" s="686"/>
    </row>
    <row r="350" spans="1:43" ht="12.5" outlineLevel="3">
      <c r="A350" s="799" t="s">
        <v>3575</v>
      </c>
      <c r="B350" s="800" t="s">
        <v>3576</v>
      </c>
      <c r="C350" s="801" t="s">
        <v>3577</v>
      </c>
      <c r="D350" s="802"/>
      <c r="E350" s="803"/>
      <c r="F350" s="686">
        <v>0</v>
      </c>
      <c r="G350" s="686">
        <v>0</v>
      </c>
      <c r="H350" s="686">
        <v>0</v>
      </c>
      <c r="I350" s="804">
        <v>0</v>
      </c>
      <c r="J350" s="804"/>
      <c r="K350" s="805"/>
      <c r="L350" s="705">
        <v>0</v>
      </c>
      <c r="M350" s="707">
        <v>0</v>
      </c>
      <c r="N350" s="805"/>
      <c r="O350" s="705">
        <v>0</v>
      </c>
      <c r="P350" s="707">
        <v>0</v>
      </c>
      <c r="R350" s="703">
        <v>0</v>
      </c>
      <c r="S350" s="703">
        <v>0</v>
      </c>
      <c r="T350" s="686">
        <v>0</v>
      </c>
      <c r="U350" s="686">
        <v>0</v>
      </c>
      <c r="V350" s="686">
        <v>0</v>
      </c>
      <c r="W350" s="686">
        <v>0</v>
      </c>
      <c r="X350" s="686">
        <v>0</v>
      </c>
      <c r="Y350" s="686">
        <v>0</v>
      </c>
      <c r="Z350" s="686">
        <v>0</v>
      </c>
      <c r="AA350" s="686">
        <v>0</v>
      </c>
      <c r="AB350" s="686">
        <v>0</v>
      </c>
      <c r="AC350" s="686">
        <v>0</v>
      </c>
      <c r="AD350" s="686">
        <v>0</v>
      </c>
      <c r="AE350" s="703">
        <v>0</v>
      </c>
      <c r="AF350" s="686">
        <v>0</v>
      </c>
      <c r="AG350" s="686">
        <v>0</v>
      </c>
      <c r="AH350" s="686">
        <v>0</v>
      </c>
      <c r="AI350" s="686">
        <v>0</v>
      </c>
      <c r="AJ350" s="686">
        <v>0</v>
      </c>
      <c r="AK350" s="686">
        <v>0</v>
      </c>
      <c r="AL350" s="686">
        <v>0</v>
      </c>
      <c r="AM350" s="686">
        <v>284.05</v>
      </c>
      <c r="AN350" s="686">
        <v>284.05</v>
      </c>
      <c r="AO350" s="686">
        <v>284.05</v>
      </c>
      <c r="AP350" s="704">
        <v>284.05</v>
      </c>
      <c r="AQ350" s="686"/>
    </row>
    <row r="351" spans="1:43" ht="12.5" outlineLevel="3">
      <c r="A351" s="799" t="s">
        <v>3814</v>
      </c>
      <c r="B351" s="800" t="s">
        <v>3815</v>
      </c>
      <c r="C351" s="801" t="s">
        <v>3816</v>
      </c>
      <c r="D351" s="802"/>
      <c r="E351" s="803"/>
      <c r="F351" s="686">
        <v>0</v>
      </c>
      <c r="G351" s="686">
        <v>0</v>
      </c>
      <c r="H351" s="686">
        <v>0</v>
      </c>
      <c r="I351" s="804">
        <v>0</v>
      </c>
      <c r="J351" s="804"/>
      <c r="K351" s="805"/>
      <c r="L351" s="705">
        <v>0</v>
      </c>
      <c r="M351" s="707">
        <v>0</v>
      </c>
      <c r="N351" s="805"/>
      <c r="O351" s="705">
        <v>0</v>
      </c>
      <c r="P351" s="707">
        <v>0</v>
      </c>
      <c r="R351" s="703">
        <v>0</v>
      </c>
      <c r="S351" s="703">
        <v>0</v>
      </c>
      <c r="T351" s="686">
        <v>0</v>
      </c>
      <c r="U351" s="686">
        <v>0</v>
      </c>
      <c r="V351" s="686">
        <v>0</v>
      </c>
      <c r="W351" s="686">
        <v>0</v>
      </c>
      <c r="X351" s="686">
        <v>0</v>
      </c>
      <c r="Y351" s="686">
        <v>0</v>
      </c>
      <c r="Z351" s="686">
        <v>0</v>
      </c>
      <c r="AA351" s="686">
        <v>0</v>
      </c>
      <c r="AB351" s="686">
        <v>0</v>
      </c>
      <c r="AC351" s="686">
        <v>0</v>
      </c>
      <c r="AD351" s="686">
        <v>0</v>
      </c>
      <c r="AE351" s="703">
        <v>0</v>
      </c>
      <c r="AF351" s="686">
        <v>0</v>
      </c>
      <c r="AG351" s="686">
        <v>0</v>
      </c>
      <c r="AH351" s="686">
        <v>0</v>
      </c>
      <c r="AI351" s="686">
        <v>0</v>
      </c>
      <c r="AJ351" s="686">
        <v>0</v>
      </c>
      <c r="AK351" s="686">
        <v>0</v>
      </c>
      <c r="AL351" s="686">
        <v>0</v>
      </c>
      <c r="AM351" s="686">
        <v>4432584.8899999997</v>
      </c>
      <c r="AN351" s="686">
        <v>4432584.8899999997</v>
      </c>
      <c r="AO351" s="686">
        <v>4432584.8899999997</v>
      </c>
      <c r="AP351" s="704">
        <v>4432584.8899999997</v>
      </c>
      <c r="AQ351" s="686"/>
    </row>
    <row r="352" spans="1:43" ht="12.5" outlineLevel="3">
      <c r="A352" s="799" t="s">
        <v>3578</v>
      </c>
      <c r="B352" s="800" t="s">
        <v>3579</v>
      </c>
      <c r="C352" s="801" t="s">
        <v>3580</v>
      </c>
      <c r="D352" s="802"/>
      <c r="E352" s="803"/>
      <c r="F352" s="686">
        <v>0</v>
      </c>
      <c r="G352" s="686">
        <v>0</v>
      </c>
      <c r="H352" s="686">
        <v>0</v>
      </c>
      <c r="I352" s="804">
        <v>0</v>
      </c>
      <c r="J352" s="804"/>
      <c r="K352" s="805"/>
      <c r="L352" s="705">
        <v>0</v>
      </c>
      <c r="M352" s="707">
        <v>0</v>
      </c>
      <c r="N352" s="805"/>
      <c r="O352" s="705">
        <v>0</v>
      </c>
      <c r="P352" s="707">
        <v>0</v>
      </c>
      <c r="R352" s="703">
        <v>0</v>
      </c>
      <c r="S352" s="703">
        <v>0</v>
      </c>
      <c r="T352" s="686">
        <v>0</v>
      </c>
      <c r="U352" s="686">
        <v>0</v>
      </c>
      <c r="V352" s="686">
        <v>0</v>
      </c>
      <c r="W352" s="686">
        <v>0</v>
      </c>
      <c r="X352" s="686">
        <v>0</v>
      </c>
      <c r="Y352" s="686">
        <v>0</v>
      </c>
      <c r="Z352" s="686">
        <v>0</v>
      </c>
      <c r="AA352" s="686">
        <v>0</v>
      </c>
      <c r="AB352" s="686">
        <v>0</v>
      </c>
      <c r="AC352" s="686">
        <v>0</v>
      </c>
      <c r="AD352" s="686">
        <v>0</v>
      </c>
      <c r="AE352" s="703">
        <v>0</v>
      </c>
      <c r="AF352" s="686">
        <v>0</v>
      </c>
      <c r="AG352" s="686">
        <v>0</v>
      </c>
      <c r="AH352" s="686">
        <v>0</v>
      </c>
      <c r="AI352" s="686">
        <v>0</v>
      </c>
      <c r="AJ352" s="686">
        <v>0</v>
      </c>
      <c r="AK352" s="686">
        <v>0</v>
      </c>
      <c r="AL352" s="686">
        <v>0</v>
      </c>
      <c r="AM352" s="686">
        <v>116129.99</v>
      </c>
      <c r="AN352" s="686">
        <v>116129.99</v>
      </c>
      <c r="AO352" s="686">
        <v>116129.99</v>
      </c>
      <c r="AP352" s="704">
        <v>116129.99</v>
      </c>
      <c r="AQ352" s="686"/>
    </row>
    <row r="353" spans="1:43" ht="12.5" outlineLevel="3">
      <c r="A353" s="799" t="s">
        <v>3694</v>
      </c>
      <c r="B353" s="800" t="s">
        <v>3695</v>
      </c>
      <c r="C353" s="801" t="s">
        <v>3696</v>
      </c>
      <c r="D353" s="802"/>
      <c r="E353" s="803"/>
      <c r="F353" s="686">
        <v>0</v>
      </c>
      <c r="G353" s="686">
        <v>0</v>
      </c>
      <c r="H353" s="686">
        <v>0</v>
      </c>
      <c r="I353" s="804">
        <v>0</v>
      </c>
      <c r="J353" s="804"/>
      <c r="K353" s="805"/>
      <c r="L353" s="705">
        <v>0</v>
      </c>
      <c r="M353" s="707">
        <v>0</v>
      </c>
      <c r="N353" s="805"/>
      <c r="O353" s="705">
        <v>0</v>
      </c>
      <c r="P353" s="707">
        <v>0</v>
      </c>
      <c r="R353" s="703">
        <v>0</v>
      </c>
      <c r="S353" s="703">
        <v>0</v>
      </c>
      <c r="T353" s="686">
        <v>0</v>
      </c>
      <c r="U353" s="686">
        <v>0</v>
      </c>
      <c r="V353" s="686">
        <v>0</v>
      </c>
      <c r="W353" s="686">
        <v>0</v>
      </c>
      <c r="X353" s="686">
        <v>0</v>
      </c>
      <c r="Y353" s="686">
        <v>0</v>
      </c>
      <c r="Z353" s="686">
        <v>0</v>
      </c>
      <c r="AA353" s="686">
        <v>0</v>
      </c>
      <c r="AB353" s="686">
        <v>0</v>
      </c>
      <c r="AC353" s="686">
        <v>0</v>
      </c>
      <c r="AD353" s="686">
        <v>0</v>
      </c>
      <c r="AE353" s="703">
        <v>0</v>
      </c>
      <c r="AF353" s="686">
        <v>0</v>
      </c>
      <c r="AG353" s="686">
        <v>0</v>
      </c>
      <c r="AH353" s="686">
        <v>0</v>
      </c>
      <c r="AI353" s="686">
        <v>0</v>
      </c>
      <c r="AJ353" s="686">
        <v>0</v>
      </c>
      <c r="AK353" s="686">
        <v>0</v>
      </c>
      <c r="AL353" s="686">
        <v>0</v>
      </c>
      <c r="AM353" s="686">
        <v>12553.78</v>
      </c>
      <c r="AN353" s="686">
        <v>12553.78</v>
      </c>
      <c r="AO353" s="686">
        <v>12553.78</v>
      </c>
      <c r="AP353" s="704">
        <v>12553.78</v>
      </c>
      <c r="AQ353" s="686"/>
    </row>
    <row r="354" spans="1:43" ht="12.5" outlineLevel="3">
      <c r="A354" s="799" t="s">
        <v>2444</v>
      </c>
      <c r="B354" s="800" t="s">
        <v>2445</v>
      </c>
      <c r="C354" s="801" t="s">
        <v>2446</v>
      </c>
      <c r="D354" s="802"/>
      <c r="E354" s="803"/>
      <c r="F354" s="686">
        <v>0</v>
      </c>
      <c r="G354" s="686">
        <v>0</v>
      </c>
      <c r="H354" s="686">
        <v>0</v>
      </c>
      <c r="I354" s="804">
        <v>0</v>
      </c>
      <c r="J354" s="804"/>
      <c r="K354" s="805"/>
      <c r="L354" s="705">
        <v>0</v>
      </c>
      <c r="M354" s="707">
        <v>0</v>
      </c>
      <c r="N354" s="805"/>
      <c r="O354" s="705">
        <v>0</v>
      </c>
      <c r="P354" s="707">
        <v>0</v>
      </c>
      <c r="R354" s="703">
        <v>0</v>
      </c>
      <c r="S354" s="703">
        <v>0</v>
      </c>
      <c r="T354" s="686">
        <v>0</v>
      </c>
      <c r="U354" s="686">
        <v>0</v>
      </c>
      <c r="V354" s="686">
        <v>0</v>
      </c>
      <c r="W354" s="686">
        <v>0</v>
      </c>
      <c r="X354" s="686">
        <v>0</v>
      </c>
      <c r="Y354" s="686">
        <v>0</v>
      </c>
      <c r="Z354" s="686">
        <v>0</v>
      </c>
      <c r="AA354" s="686">
        <v>0</v>
      </c>
      <c r="AB354" s="686">
        <v>0</v>
      </c>
      <c r="AC354" s="686">
        <v>0</v>
      </c>
      <c r="AD354" s="686">
        <v>0</v>
      </c>
      <c r="AE354" s="703">
        <v>0</v>
      </c>
      <c r="AF354" s="686">
        <v>0</v>
      </c>
      <c r="AG354" s="686">
        <v>0</v>
      </c>
      <c r="AH354" s="686">
        <v>0</v>
      </c>
      <c r="AI354" s="686">
        <v>0</v>
      </c>
      <c r="AJ354" s="686">
        <v>0</v>
      </c>
      <c r="AK354" s="686">
        <v>0</v>
      </c>
      <c r="AL354" s="686">
        <v>0</v>
      </c>
      <c r="AM354" s="686">
        <v>86086.78</v>
      </c>
      <c r="AN354" s="686">
        <v>86086.78</v>
      </c>
      <c r="AO354" s="686">
        <v>86086.78</v>
      </c>
      <c r="AP354" s="704">
        <v>86086.78</v>
      </c>
      <c r="AQ354" s="686"/>
    </row>
    <row r="355" spans="1:43" ht="12.5" outlineLevel="3">
      <c r="A355" s="799" t="s">
        <v>3581</v>
      </c>
      <c r="B355" s="800" t="s">
        <v>3582</v>
      </c>
      <c r="C355" s="801" t="s">
        <v>3583</v>
      </c>
      <c r="D355" s="802"/>
      <c r="E355" s="803"/>
      <c r="F355" s="686">
        <v>0</v>
      </c>
      <c r="G355" s="686">
        <v>0</v>
      </c>
      <c r="H355" s="686">
        <v>0</v>
      </c>
      <c r="I355" s="804">
        <v>0</v>
      </c>
      <c r="J355" s="804"/>
      <c r="K355" s="805"/>
      <c r="L355" s="705">
        <v>0</v>
      </c>
      <c r="M355" s="707">
        <v>0</v>
      </c>
      <c r="N355" s="805"/>
      <c r="O355" s="705">
        <v>0</v>
      </c>
      <c r="P355" s="707">
        <v>0</v>
      </c>
      <c r="R355" s="703">
        <v>0</v>
      </c>
      <c r="S355" s="703">
        <v>0</v>
      </c>
      <c r="T355" s="686">
        <v>0</v>
      </c>
      <c r="U355" s="686">
        <v>0</v>
      </c>
      <c r="V355" s="686">
        <v>0</v>
      </c>
      <c r="W355" s="686">
        <v>0</v>
      </c>
      <c r="X355" s="686">
        <v>0</v>
      </c>
      <c r="Y355" s="686">
        <v>0</v>
      </c>
      <c r="Z355" s="686">
        <v>0</v>
      </c>
      <c r="AA355" s="686">
        <v>0</v>
      </c>
      <c r="AB355" s="686">
        <v>0</v>
      </c>
      <c r="AC355" s="686">
        <v>0</v>
      </c>
      <c r="AD355" s="686">
        <v>0</v>
      </c>
      <c r="AE355" s="703">
        <v>0</v>
      </c>
      <c r="AF355" s="686">
        <v>0</v>
      </c>
      <c r="AG355" s="686">
        <v>0</v>
      </c>
      <c r="AH355" s="686">
        <v>0</v>
      </c>
      <c r="AI355" s="686">
        <v>0</v>
      </c>
      <c r="AJ355" s="686">
        <v>0</v>
      </c>
      <c r="AK355" s="686">
        <v>0</v>
      </c>
      <c r="AL355" s="686">
        <v>0</v>
      </c>
      <c r="AM355" s="686">
        <v>10236.380000000001</v>
      </c>
      <c r="AN355" s="686">
        <v>10236.380000000001</v>
      </c>
      <c r="AO355" s="686">
        <v>10236.380000000001</v>
      </c>
      <c r="AP355" s="704">
        <v>10236.380000000001</v>
      </c>
      <c r="AQ355" s="686"/>
    </row>
    <row r="356" spans="1:43" ht="12.5">
      <c r="A356" s="799" t="s">
        <v>2447</v>
      </c>
      <c r="B356" s="891" t="s">
        <v>1778</v>
      </c>
      <c r="C356" s="902" t="s">
        <v>2448</v>
      </c>
      <c r="D356" s="496"/>
      <c r="E356" s="893"/>
      <c r="F356" s="686">
        <v>0</v>
      </c>
      <c r="G356" s="686">
        <v>0</v>
      </c>
      <c r="H356" s="705">
        <v>0</v>
      </c>
      <c r="I356" s="680">
        <v>0</v>
      </c>
      <c r="J356" s="903"/>
      <c r="K356" s="904"/>
      <c r="L356" s="705">
        <v>0</v>
      </c>
      <c r="M356" s="707">
        <v>0</v>
      </c>
      <c r="N356" s="702"/>
      <c r="O356" s="705">
        <v>0</v>
      </c>
      <c r="P356" s="707">
        <v>0</v>
      </c>
      <c r="Q356" s="893"/>
      <c r="R356" s="703">
        <v>0</v>
      </c>
      <c r="S356" s="703">
        <v>0</v>
      </c>
      <c r="T356" s="686">
        <v>0</v>
      </c>
      <c r="U356" s="686">
        <v>0</v>
      </c>
      <c r="V356" s="686">
        <v>0</v>
      </c>
      <c r="W356" s="686">
        <v>0</v>
      </c>
      <c r="X356" s="686">
        <v>0</v>
      </c>
      <c r="Y356" s="686">
        <v>0</v>
      </c>
      <c r="Z356" s="686">
        <v>0</v>
      </c>
      <c r="AA356" s="686">
        <v>0</v>
      </c>
      <c r="AB356" s="686">
        <v>0</v>
      </c>
      <c r="AC356" s="686">
        <v>0</v>
      </c>
      <c r="AD356" s="686">
        <v>0</v>
      </c>
      <c r="AE356" s="703">
        <v>0</v>
      </c>
      <c r="AF356" s="686">
        <v>0</v>
      </c>
      <c r="AG356" s="686">
        <v>0</v>
      </c>
      <c r="AH356" s="686">
        <v>0</v>
      </c>
      <c r="AI356" s="686">
        <v>0</v>
      </c>
      <c r="AJ356" s="686">
        <v>0</v>
      </c>
      <c r="AK356" s="686">
        <v>0</v>
      </c>
      <c r="AL356" s="686">
        <v>0</v>
      </c>
      <c r="AM356" s="686">
        <v>4639954.4800000004</v>
      </c>
      <c r="AN356" s="686">
        <v>4639954.4800000004</v>
      </c>
      <c r="AO356" s="686">
        <v>4639954.4800000004</v>
      </c>
      <c r="AP356" s="704">
        <v>4639954.4800000004</v>
      </c>
    </row>
    <row r="357" spans="1:43" ht="1" customHeight="1" outlineLevel="2">
      <c r="A357" s="799"/>
      <c r="B357" s="891"/>
      <c r="C357" s="902"/>
      <c r="D357" s="496"/>
      <c r="E357" s="893"/>
      <c r="F357" s="686"/>
      <c r="G357" s="686"/>
      <c r="H357" s="705">
        <v>0</v>
      </c>
      <c r="I357" s="680">
        <v>0</v>
      </c>
      <c r="J357" s="903"/>
      <c r="K357" s="904"/>
      <c r="L357" s="705"/>
      <c r="M357" s="707">
        <v>0</v>
      </c>
      <c r="N357" s="702"/>
      <c r="O357" s="705"/>
      <c r="P357" s="707">
        <v>0</v>
      </c>
      <c r="Q357" s="893"/>
      <c r="R357" s="703"/>
      <c r="S357" s="703"/>
      <c r="T357" s="686"/>
      <c r="U357" s="686"/>
      <c r="V357" s="686"/>
      <c r="W357" s="686"/>
      <c r="X357" s="686"/>
      <c r="Y357" s="686"/>
      <c r="Z357" s="686"/>
      <c r="AA357" s="686"/>
      <c r="AB357" s="686"/>
      <c r="AC357" s="686"/>
      <c r="AD357" s="686"/>
      <c r="AE357" s="703"/>
      <c r="AF357" s="686"/>
      <c r="AG357" s="686"/>
      <c r="AH357" s="686"/>
      <c r="AI357" s="686"/>
      <c r="AJ357" s="686"/>
      <c r="AK357" s="686"/>
      <c r="AL357" s="686"/>
      <c r="AM357" s="686"/>
      <c r="AN357" s="686"/>
      <c r="AO357" s="686"/>
      <c r="AP357" s="704"/>
    </row>
    <row r="358" spans="1:43" ht="12.5" outlineLevel="3">
      <c r="A358" s="799" t="s">
        <v>3584</v>
      </c>
      <c r="B358" s="800" t="s">
        <v>3585</v>
      </c>
      <c r="C358" s="801" t="s">
        <v>3586</v>
      </c>
      <c r="D358" s="802"/>
      <c r="E358" s="803"/>
      <c r="F358" s="686">
        <v>0</v>
      </c>
      <c r="G358" s="686">
        <v>0</v>
      </c>
      <c r="H358" s="686">
        <v>0</v>
      </c>
      <c r="I358" s="804">
        <v>0</v>
      </c>
      <c r="J358" s="804"/>
      <c r="K358" s="805"/>
      <c r="L358" s="705">
        <v>0</v>
      </c>
      <c r="M358" s="707">
        <v>0</v>
      </c>
      <c r="N358" s="805"/>
      <c r="O358" s="705">
        <v>0</v>
      </c>
      <c r="P358" s="707">
        <v>0</v>
      </c>
      <c r="R358" s="703">
        <v>0</v>
      </c>
      <c r="S358" s="703">
        <v>0</v>
      </c>
      <c r="T358" s="686">
        <v>0</v>
      </c>
      <c r="U358" s="686">
        <v>0</v>
      </c>
      <c r="V358" s="686">
        <v>0</v>
      </c>
      <c r="W358" s="686">
        <v>0</v>
      </c>
      <c r="X358" s="686">
        <v>0</v>
      </c>
      <c r="Y358" s="686">
        <v>0</v>
      </c>
      <c r="Z358" s="686">
        <v>0</v>
      </c>
      <c r="AA358" s="686">
        <v>0</v>
      </c>
      <c r="AB358" s="686">
        <v>0</v>
      </c>
      <c r="AC358" s="686">
        <v>0</v>
      </c>
      <c r="AD358" s="686">
        <v>0</v>
      </c>
      <c r="AE358" s="703">
        <v>0</v>
      </c>
      <c r="AF358" s="686">
        <v>0</v>
      </c>
      <c r="AG358" s="686">
        <v>0</v>
      </c>
      <c r="AH358" s="686">
        <v>0</v>
      </c>
      <c r="AI358" s="686">
        <v>0</v>
      </c>
      <c r="AJ358" s="686">
        <v>0</v>
      </c>
      <c r="AK358" s="686">
        <v>0</v>
      </c>
      <c r="AL358" s="686">
        <v>0</v>
      </c>
      <c r="AM358" s="686">
        <v>5720.6</v>
      </c>
      <c r="AN358" s="686">
        <v>5720.6</v>
      </c>
      <c r="AO358" s="686">
        <v>5720.6</v>
      </c>
      <c r="AP358" s="704">
        <v>5720.6</v>
      </c>
      <c r="AQ358" s="686"/>
    </row>
    <row r="359" spans="1:43" ht="12.5">
      <c r="A359" s="799" t="s">
        <v>2449</v>
      </c>
      <c r="B359" s="891" t="s">
        <v>1780</v>
      </c>
      <c r="C359" s="902" t="s">
        <v>2450</v>
      </c>
      <c r="D359" s="496"/>
      <c r="E359" s="893"/>
      <c r="F359" s="686">
        <v>0</v>
      </c>
      <c r="G359" s="686">
        <v>0</v>
      </c>
      <c r="H359" s="705">
        <v>0</v>
      </c>
      <c r="I359" s="680">
        <v>0</v>
      </c>
      <c r="J359" s="903"/>
      <c r="K359" s="904"/>
      <c r="L359" s="705">
        <v>0</v>
      </c>
      <c r="M359" s="707">
        <v>0</v>
      </c>
      <c r="N359" s="702"/>
      <c r="O359" s="705">
        <v>0</v>
      </c>
      <c r="P359" s="707">
        <v>0</v>
      </c>
      <c r="Q359" s="893"/>
      <c r="R359" s="703">
        <v>0</v>
      </c>
      <c r="S359" s="703">
        <v>0</v>
      </c>
      <c r="T359" s="686">
        <v>0</v>
      </c>
      <c r="U359" s="686">
        <v>0</v>
      </c>
      <c r="V359" s="686">
        <v>0</v>
      </c>
      <c r="W359" s="686">
        <v>0</v>
      </c>
      <c r="X359" s="686">
        <v>0</v>
      </c>
      <c r="Y359" s="686">
        <v>0</v>
      </c>
      <c r="Z359" s="686">
        <v>0</v>
      </c>
      <c r="AA359" s="686">
        <v>0</v>
      </c>
      <c r="AB359" s="686">
        <v>0</v>
      </c>
      <c r="AC359" s="686">
        <v>0</v>
      </c>
      <c r="AD359" s="686">
        <v>0</v>
      </c>
      <c r="AE359" s="703">
        <v>0</v>
      </c>
      <c r="AF359" s="686">
        <v>0</v>
      </c>
      <c r="AG359" s="686">
        <v>0</v>
      </c>
      <c r="AH359" s="686">
        <v>0</v>
      </c>
      <c r="AI359" s="686">
        <v>0</v>
      </c>
      <c r="AJ359" s="686">
        <v>0</v>
      </c>
      <c r="AK359" s="686">
        <v>0</v>
      </c>
      <c r="AL359" s="686">
        <v>0</v>
      </c>
      <c r="AM359" s="686">
        <v>5720.6</v>
      </c>
      <c r="AN359" s="686">
        <v>5720.6</v>
      </c>
      <c r="AO359" s="686">
        <v>5720.6</v>
      </c>
      <c r="AP359" s="704">
        <v>5720.6</v>
      </c>
    </row>
    <row r="360" spans="1:43" ht="1" customHeight="1" outlineLevel="2">
      <c r="A360" s="799"/>
      <c r="B360" s="891"/>
      <c r="C360" s="902"/>
      <c r="D360" s="496"/>
      <c r="E360" s="893"/>
      <c r="F360" s="686"/>
      <c r="G360" s="686"/>
      <c r="H360" s="705">
        <v>0</v>
      </c>
      <c r="I360" s="680">
        <v>0</v>
      </c>
      <c r="J360" s="903"/>
      <c r="K360" s="904"/>
      <c r="L360" s="705"/>
      <c r="M360" s="707">
        <v>0</v>
      </c>
      <c r="N360" s="702"/>
      <c r="O360" s="705"/>
      <c r="P360" s="707">
        <v>0</v>
      </c>
      <c r="Q360" s="893"/>
      <c r="R360" s="703"/>
      <c r="S360" s="703"/>
      <c r="T360" s="686"/>
      <c r="U360" s="686"/>
      <c r="V360" s="686"/>
      <c r="W360" s="686"/>
      <c r="X360" s="686"/>
      <c r="Y360" s="686"/>
      <c r="Z360" s="686"/>
      <c r="AA360" s="686"/>
      <c r="AB360" s="686"/>
      <c r="AC360" s="686"/>
      <c r="AD360" s="686"/>
      <c r="AE360" s="703"/>
      <c r="AF360" s="686"/>
      <c r="AG360" s="686"/>
      <c r="AH360" s="686"/>
      <c r="AI360" s="686"/>
      <c r="AJ360" s="686"/>
      <c r="AK360" s="686"/>
      <c r="AL360" s="686"/>
      <c r="AM360" s="686"/>
      <c r="AN360" s="686"/>
      <c r="AO360" s="686"/>
      <c r="AP360" s="704"/>
    </row>
    <row r="361" spans="1:43" ht="12.5" outlineLevel="3">
      <c r="A361" s="799" t="s">
        <v>2451</v>
      </c>
      <c r="B361" s="800" t="s">
        <v>2452</v>
      </c>
      <c r="C361" s="801" t="s">
        <v>2453</v>
      </c>
      <c r="D361" s="802"/>
      <c r="E361" s="803"/>
      <c r="F361" s="686">
        <v>-157142.86000000002</v>
      </c>
      <c r="G361" s="686">
        <v>0</v>
      </c>
      <c r="H361" s="686">
        <v>-157142.86000000002</v>
      </c>
      <c r="I361" s="804" t="s">
        <v>3376</v>
      </c>
      <c r="J361" s="804"/>
      <c r="K361" s="805"/>
      <c r="L361" s="705">
        <v>5000</v>
      </c>
      <c r="M361" s="707">
        <v>-162142.86000000002</v>
      </c>
      <c r="N361" s="805"/>
      <c r="O361" s="705">
        <v>-157142.86000000002</v>
      </c>
      <c r="P361" s="707">
        <v>0</v>
      </c>
      <c r="R361" s="703">
        <v>0</v>
      </c>
      <c r="S361" s="703">
        <v>0</v>
      </c>
      <c r="T361" s="686">
        <v>0</v>
      </c>
      <c r="U361" s="686">
        <v>0</v>
      </c>
      <c r="V361" s="686">
        <v>0</v>
      </c>
      <c r="W361" s="686">
        <v>5000</v>
      </c>
      <c r="X361" s="686">
        <v>5000</v>
      </c>
      <c r="Y361" s="686">
        <v>5000</v>
      </c>
      <c r="Z361" s="686">
        <v>5000</v>
      </c>
      <c r="AA361" s="686">
        <v>0</v>
      </c>
      <c r="AB361" s="686">
        <v>-180000</v>
      </c>
      <c r="AC361" s="686">
        <v>-157142.86000000002</v>
      </c>
      <c r="AD361" s="686">
        <v>0</v>
      </c>
      <c r="AE361" s="703">
        <v>-157142.86000000002</v>
      </c>
      <c r="AF361" s="686">
        <v>-157142.86000000002</v>
      </c>
      <c r="AG361" s="686">
        <v>0</v>
      </c>
      <c r="AH361" s="686">
        <v>-157142.86000000002</v>
      </c>
      <c r="AI361" s="686">
        <v>-157142.86000000002</v>
      </c>
      <c r="AJ361" s="686">
        <v>0</v>
      </c>
      <c r="AK361" s="686">
        <v>-157142.86000000002</v>
      </c>
      <c r="AL361" s="686">
        <v>-157142.86000000002</v>
      </c>
      <c r="AM361" s="686">
        <v>-157142.86000000002</v>
      </c>
      <c r="AN361" s="686">
        <v>-157142.86000000002</v>
      </c>
      <c r="AO361" s="686">
        <v>-157142.86000000002</v>
      </c>
      <c r="AP361" s="704">
        <v>-157142.86000000002</v>
      </c>
      <c r="AQ361" s="686"/>
    </row>
    <row r="362" spans="1:43" ht="12.5" outlineLevel="3">
      <c r="A362" s="799" t="s">
        <v>2454</v>
      </c>
      <c r="B362" s="800" t="s">
        <v>2455</v>
      </c>
      <c r="C362" s="801" t="s">
        <v>2456</v>
      </c>
      <c r="D362" s="802"/>
      <c r="E362" s="803"/>
      <c r="F362" s="686">
        <v>-141743.30000000002</v>
      </c>
      <c r="G362" s="686">
        <v>125</v>
      </c>
      <c r="H362" s="686">
        <v>-141868.30000000002</v>
      </c>
      <c r="I362" s="804" t="s">
        <v>3376</v>
      </c>
      <c r="J362" s="804"/>
      <c r="K362" s="805"/>
      <c r="L362" s="705">
        <v>-17843.810000000001</v>
      </c>
      <c r="M362" s="707">
        <v>-123899.49000000002</v>
      </c>
      <c r="N362" s="805"/>
      <c r="O362" s="705">
        <v>-141743.30000000002</v>
      </c>
      <c r="P362" s="707">
        <v>0</v>
      </c>
      <c r="R362" s="703">
        <v>-57108.81</v>
      </c>
      <c r="S362" s="703">
        <v>-57108.81</v>
      </c>
      <c r="T362" s="686">
        <v>-57108.81</v>
      </c>
      <c r="U362" s="686">
        <v>125</v>
      </c>
      <c r="V362" s="686">
        <v>-2549.14</v>
      </c>
      <c r="W362" s="686">
        <v>-17843.810000000001</v>
      </c>
      <c r="X362" s="686">
        <v>-17843.810000000001</v>
      </c>
      <c r="Y362" s="686">
        <v>-17843.810000000001</v>
      </c>
      <c r="Z362" s="686">
        <v>-17843.810000000001</v>
      </c>
      <c r="AA362" s="686">
        <v>-17843.810000000001</v>
      </c>
      <c r="AB362" s="686">
        <v>125</v>
      </c>
      <c r="AC362" s="686">
        <v>125</v>
      </c>
      <c r="AD362" s="686">
        <v>125</v>
      </c>
      <c r="AE362" s="703">
        <v>125</v>
      </c>
      <c r="AF362" s="686">
        <v>-25310.68</v>
      </c>
      <c r="AG362" s="686">
        <v>286.2</v>
      </c>
      <c r="AH362" s="686">
        <v>125</v>
      </c>
      <c r="AI362" s="686">
        <v>-29915.96</v>
      </c>
      <c r="AJ362" s="686">
        <v>0</v>
      </c>
      <c r="AK362" s="686">
        <v>-141743.30000000002</v>
      </c>
      <c r="AL362" s="686">
        <v>-141743.30000000002</v>
      </c>
      <c r="AM362" s="686">
        <v>-141743.30000000002</v>
      </c>
      <c r="AN362" s="686">
        <v>-141743.30000000002</v>
      </c>
      <c r="AO362" s="686">
        <v>-141743.30000000002</v>
      </c>
      <c r="AP362" s="704">
        <v>-141743.30000000002</v>
      </c>
      <c r="AQ362" s="686"/>
    </row>
    <row r="363" spans="1:43" ht="12.5" outlineLevel="3">
      <c r="A363" s="799" t="s">
        <v>2458</v>
      </c>
      <c r="B363" s="800" t="s">
        <v>2459</v>
      </c>
      <c r="C363" s="801" t="s">
        <v>2457</v>
      </c>
      <c r="D363" s="802"/>
      <c r="E363" s="803"/>
      <c r="F363" s="686">
        <v>0</v>
      </c>
      <c r="G363" s="686">
        <v>0</v>
      </c>
      <c r="H363" s="686">
        <v>0</v>
      </c>
      <c r="I363" s="804">
        <v>0</v>
      </c>
      <c r="J363" s="804"/>
      <c r="K363" s="805"/>
      <c r="L363" s="705">
        <v>0</v>
      </c>
      <c r="M363" s="707">
        <v>0</v>
      </c>
      <c r="N363" s="805"/>
      <c r="O363" s="705">
        <v>0</v>
      </c>
      <c r="P363" s="707">
        <v>0</v>
      </c>
      <c r="R363" s="703">
        <v>1386488.65</v>
      </c>
      <c r="S363" s="703">
        <v>1155406.6499999999</v>
      </c>
      <c r="T363" s="686">
        <v>924324.65</v>
      </c>
      <c r="U363" s="686">
        <v>693242.65</v>
      </c>
      <c r="V363" s="686">
        <v>462160.65</v>
      </c>
      <c r="W363" s="686">
        <v>231078.65</v>
      </c>
      <c r="X363" s="686">
        <v>0</v>
      </c>
      <c r="Y363" s="686">
        <v>0</v>
      </c>
      <c r="Z363" s="686">
        <v>0</v>
      </c>
      <c r="AA363" s="686">
        <v>0</v>
      </c>
      <c r="AB363" s="686">
        <v>0</v>
      </c>
      <c r="AC363" s="686">
        <v>0</v>
      </c>
      <c r="AD363" s="686">
        <v>0</v>
      </c>
      <c r="AE363" s="703">
        <v>0</v>
      </c>
      <c r="AF363" s="686">
        <v>0</v>
      </c>
      <c r="AG363" s="686">
        <v>0</v>
      </c>
      <c r="AH363" s="686">
        <v>0</v>
      </c>
      <c r="AI363" s="686">
        <v>0</v>
      </c>
      <c r="AJ363" s="686">
        <v>0</v>
      </c>
      <c r="AK363" s="686">
        <v>0</v>
      </c>
      <c r="AL363" s="686">
        <v>0</v>
      </c>
      <c r="AM363" s="686">
        <v>0</v>
      </c>
      <c r="AN363" s="686">
        <v>0</v>
      </c>
      <c r="AO363" s="686">
        <v>0</v>
      </c>
      <c r="AP363" s="704">
        <v>0</v>
      </c>
      <c r="AQ363" s="686"/>
    </row>
    <row r="364" spans="1:43" ht="12.5" outlineLevel="3">
      <c r="A364" s="799" t="s">
        <v>2460</v>
      </c>
      <c r="B364" s="800" t="s">
        <v>2461</v>
      </c>
      <c r="C364" s="801" t="s">
        <v>2457</v>
      </c>
      <c r="D364" s="802"/>
      <c r="E364" s="803"/>
      <c r="F364" s="686">
        <v>0</v>
      </c>
      <c r="G364" s="686">
        <v>1345188.87</v>
      </c>
      <c r="H364" s="686">
        <v>-1345188.87</v>
      </c>
      <c r="I364" s="804" t="s">
        <v>3376</v>
      </c>
      <c r="J364" s="804"/>
      <c r="K364" s="805"/>
      <c r="L364" s="705">
        <v>9255167.9700000007</v>
      </c>
      <c r="M364" s="707">
        <v>-9255167.9700000007</v>
      </c>
      <c r="N364" s="805"/>
      <c r="O364" s="705">
        <v>0</v>
      </c>
      <c r="P364" s="707">
        <v>0</v>
      </c>
      <c r="R364" s="703">
        <v>25526430</v>
      </c>
      <c r="S364" s="703">
        <v>21909962.969999999</v>
      </c>
      <c r="T364" s="686">
        <v>20166795.969999999</v>
      </c>
      <c r="U364" s="686">
        <v>18423628.969999999</v>
      </c>
      <c r="V364" s="686">
        <v>16680461.970000001</v>
      </c>
      <c r="W364" s="686">
        <v>14937294.970000001</v>
      </c>
      <c r="X364" s="686">
        <v>13194131.970000001</v>
      </c>
      <c r="Y364" s="686">
        <v>11223634.970000001</v>
      </c>
      <c r="Z364" s="686">
        <v>9255167.9700000007</v>
      </c>
      <c r="AA364" s="686">
        <v>7232535.8399999999</v>
      </c>
      <c r="AB364" s="686">
        <v>5270086.84</v>
      </c>
      <c r="AC364" s="686">
        <v>3307637.84</v>
      </c>
      <c r="AD364" s="686">
        <v>1345188.87</v>
      </c>
      <c r="AE364" s="703">
        <v>1120989.8700000001</v>
      </c>
      <c r="AF364" s="686">
        <v>896790.87</v>
      </c>
      <c r="AG364" s="686">
        <v>672591.87</v>
      </c>
      <c r="AH364" s="686">
        <v>448392.87</v>
      </c>
      <c r="AI364" s="686">
        <v>224193.87</v>
      </c>
      <c r="AJ364" s="686">
        <v>0</v>
      </c>
      <c r="AK364" s="686">
        <v>0</v>
      </c>
      <c r="AL364" s="686">
        <v>0</v>
      </c>
      <c r="AM364" s="686">
        <v>0</v>
      </c>
      <c r="AN364" s="686">
        <v>0</v>
      </c>
      <c r="AO364" s="686">
        <v>0</v>
      </c>
      <c r="AP364" s="704">
        <v>0</v>
      </c>
      <c r="AQ364" s="686"/>
    </row>
    <row r="365" spans="1:43" ht="12.5" outlineLevel="3">
      <c r="A365" s="799" t="s">
        <v>3401</v>
      </c>
      <c r="B365" s="800" t="s">
        <v>3402</v>
      </c>
      <c r="C365" s="801" t="s">
        <v>2457</v>
      </c>
      <c r="D365" s="802"/>
      <c r="E365" s="803"/>
      <c r="F365" s="686">
        <v>7596079.4500000002</v>
      </c>
      <c r="G365" s="686">
        <v>19571445</v>
      </c>
      <c r="H365" s="686">
        <v>-11975365.550000001</v>
      </c>
      <c r="I365" s="804">
        <v>-0.6118794779843798</v>
      </c>
      <c r="J365" s="804"/>
      <c r="K365" s="805"/>
      <c r="L365" s="705">
        <v>55416</v>
      </c>
      <c r="M365" s="707">
        <v>7540663.4500000002</v>
      </c>
      <c r="N365" s="805"/>
      <c r="O365" s="705">
        <v>9104907.4499999993</v>
      </c>
      <c r="P365" s="707">
        <v>-1508827.9999999991</v>
      </c>
      <c r="R365" s="703">
        <v>0</v>
      </c>
      <c r="S365" s="703">
        <v>0</v>
      </c>
      <c r="T365" s="686">
        <v>0</v>
      </c>
      <c r="U365" s="686">
        <v>0</v>
      </c>
      <c r="V365" s="686">
        <v>0</v>
      </c>
      <c r="W365" s="686">
        <v>0</v>
      </c>
      <c r="X365" s="686">
        <v>0</v>
      </c>
      <c r="Y365" s="686">
        <v>60958</v>
      </c>
      <c r="Z365" s="686">
        <v>55416</v>
      </c>
      <c r="AA365" s="686">
        <v>49874</v>
      </c>
      <c r="AB365" s="686">
        <v>44332</v>
      </c>
      <c r="AC365" s="686">
        <v>38790</v>
      </c>
      <c r="AD365" s="686">
        <v>19571445</v>
      </c>
      <c r="AE365" s="703">
        <v>16886503</v>
      </c>
      <c r="AF365" s="686">
        <v>15632261</v>
      </c>
      <c r="AG365" s="686">
        <v>14378019</v>
      </c>
      <c r="AH365" s="686">
        <v>13123777</v>
      </c>
      <c r="AI365" s="686">
        <v>11869535</v>
      </c>
      <c r="AJ365" s="686">
        <v>10615297</v>
      </c>
      <c r="AK365" s="686">
        <v>9104907.4499999993</v>
      </c>
      <c r="AL365" s="686">
        <v>7596079.4500000002</v>
      </c>
      <c r="AM365" s="686">
        <v>7596079.4500000002</v>
      </c>
      <c r="AN365" s="686">
        <v>7596079.4500000002</v>
      </c>
      <c r="AO365" s="686">
        <v>7596079.4500000002</v>
      </c>
      <c r="AP365" s="704">
        <v>7596079.4500000002</v>
      </c>
      <c r="AQ365" s="686"/>
    </row>
    <row r="366" spans="1:43" ht="12.5" outlineLevel="3">
      <c r="A366" s="799" t="s">
        <v>3776</v>
      </c>
      <c r="B366" s="800" t="s">
        <v>3777</v>
      </c>
      <c r="C366" s="801" t="s">
        <v>2457</v>
      </c>
      <c r="D366" s="802"/>
      <c r="E366" s="803"/>
      <c r="F366" s="686">
        <v>54834</v>
      </c>
      <c r="G366" s="686">
        <v>0</v>
      </c>
      <c r="H366" s="686">
        <v>54834</v>
      </c>
      <c r="I366" s="804" t="s">
        <v>3376</v>
      </c>
      <c r="J366" s="804"/>
      <c r="K366" s="805"/>
      <c r="L366" s="705">
        <v>0</v>
      </c>
      <c r="M366" s="707">
        <v>54834</v>
      </c>
      <c r="N366" s="805"/>
      <c r="O366" s="705">
        <v>60317</v>
      </c>
      <c r="P366" s="707">
        <v>-5483</v>
      </c>
      <c r="R366" s="703">
        <v>0</v>
      </c>
      <c r="S366" s="703">
        <v>0</v>
      </c>
      <c r="T366" s="686">
        <v>0</v>
      </c>
      <c r="U366" s="686">
        <v>0</v>
      </c>
      <c r="V366" s="686">
        <v>0</v>
      </c>
      <c r="W366" s="686">
        <v>0</v>
      </c>
      <c r="X366" s="686">
        <v>0</v>
      </c>
      <c r="Y366" s="686">
        <v>0</v>
      </c>
      <c r="Z366" s="686">
        <v>0</v>
      </c>
      <c r="AA366" s="686">
        <v>0</v>
      </c>
      <c r="AB366" s="686">
        <v>0</v>
      </c>
      <c r="AC366" s="686">
        <v>0</v>
      </c>
      <c r="AD366" s="686">
        <v>0</v>
      </c>
      <c r="AE366" s="703">
        <v>0</v>
      </c>
      <c r="AF366" s="686">
        <v>0</v>
      </c>
      <c r="AG366" s="686">
        <v>0</v>
      </c>
      <c r="AH366" s="686">
        <v>0</v>
      </c>
      <c r="AI366" s="686">
        <v>0</v>
      </c>
      <c r="AJ366" s="686">
        <v>0</v>
      </c>
      <c r="AK366" s="686">
        <v>60317</v>
      </c>
      <c r="AL366" s="686">
        <v>54834</v>
      </c>
      <c r="AM366" s="686">
        <v>54834</v>
      </c>
      <c r="AN366" s="686">
        <v>54834</v>
      </c>
      <c r="AO366" s="686">
        <v>54834</v>
      </c>
      <c r="AP366" s="704">
        <v>54834</v>
      </c>
      <c r="AQ366" s="686"/>
    </row>
    <row r="367" spans="1:43" ht="12.5" outlineLevel="3">
      <c r="A367" s="799" t="s">
        <v>2462</v>
      </c>
      <c r="B367" s="800" t="s">
        <v>2463</v>
      </c>
      <c r="C367" s="801" t="s">
        <v>2464</v>
      </c>
      <c r="D367" s="802"/>
      <c r="E367" s="803"/>
      <c r="F367" s="686">
        <v>0</v>
      </c>
      <c r="G367" s="686">
        <v>0</v>
      </c>
      <c r="H367" s="686">
        <v>0</v>
      </c>
      <c r="I367" s="804">
        <v>0</v>
      </c>
      <c r="J367" s="804"/>
      <c r="K367" s="805"/>
      <c r="L367" s="705">
        <v>0</v>
      </c>
      <c r="M367" s="707">
        <v>0</v>
      </c>
      <c r="N367" s="805"/>
      <c r="O367" s="705">
        <v>0</v>
      </c>
      <c r="P367" s="707">
        <v>0</v>
      </c>
      <c r="R367" s="703">
        <v>0</v>
      </c>
      <c r="S367" s="703">
        <v>-1374.7</v>
      </c>
      <c r="T367" s="686">
        <v>-1374.7</v>
      </c>
      <c r="U367" s="686">
        <v>0</v>
      </c>
      <c r="V367" s="686">
        <v>0</v>
      </c>
      <c r="W367" s="686">
        <v>0</v>
      </c>
      <c r="X367" s="686">
        <v>0</v>
      </c>
      <c r="Y367" s="686">
        <v>0</v>
      </c>
      <c r="Z367" s="686">
        <v>0</v>
      </c>
      <c r="AA367" s="686">
        <v>0</v>
      </c>
      <c r="AB367" s="686">
        <v>0</v>
      </c>
      <c r="AC367" s="686">
        <v>169.33</v>
      </c>
      <c r="AD367" s="686">
        <v>0</v>
      </c>
      <c r="AE367" s="703">
        <v>0</v>
      </c>
      <c r="AF367" s="686">
        <v>404.35</v>
      </c>
      <c r="AG367" s="686">
        <v>0</v>
      </c>
      <c r="AH367" s="686">
        <v>0</v>
      </c>
      <c r="AI367" s="686">
        <v>0</v>
      </c>
      <c r="AJ367" s="686">
        <v>724.51</v>
      </c>
      <c r="AK367" s="686">
        <v>0</v>
      </c>
      <c r="AL367" s="686">
        <v>0</v>
      </c>
      <c r="AM367" s="686">
        <v>0</v>
      </c>
      <c r="AN367" s="686">
        <v>0</v>
      </c>
      <c r="AO367" s="686">
        <v>0</v>
      </c>
      <c r="AP367" s="704">
        <v>0</v>
      </c>
      <c r="AQ367" s="686"/>
    </row>
    <row r="368" spans="1:43" ht="12.5" outlineLevel="3">
      <c r="A368" s="799" t="s">
        <v>3587</v>
      </c>
      <c r="B368" s="800" t="s">
        <v>3588</v>
      </c>
      <c r="C368" s="801" t="s">
        <v>3589</v>
      </c>
      <c r="D368" s="802"/>
      <c r="E368" s="803"/>
      <c r="F368" s="686">
        <v>354.90000000000003</v>
      </c>
      <c r="G368" s="686">
        <v>0</v>
      </c>
      <c r="H368" s="686">
        <v>354.90000000000003</v>
      </c>
      <c r="I368" s="804" t="s">
        <v>3376</v>
      </c>
      <c r="J368" s="804"/>
      <c r="K368" s="805"/>
      <c r="L368" s="705">
        <v>0</v>
      </c>
      <c r="M368" s="707">
        <v>354.90000000000003</v>
      </c>
      <c r="N368" s="805"/>
      <c r="O368" s="705">
        <v>354.90000000000003</v>
      </c>
      <c r="P368" s="707">
        <v>0</v>
      </c>
      <c r="R368" s="703">
        <v>0</v>
      </c>
      <c r="S368" s="703">
        <v>0</v>
      </c>
      <c r="T368" s="686">
        <v>0</v>
      </c>
      <c r="U368" s="686">
        <v>0</v>
      </c>
      <c r="V368" s="686">
        <v>0</v>
      </c>
      <c r="W368" s="686">
        <v>0</v>
      </c>
      <c r="X368" s="686">
        <v>0</v>
      </c>
      <c r="Y368" s="686">
        <v>0</v>
      </c>
      <c r="Z368" s="686">
        <v>0</v>
      </c>
      <c r="AA368" s="686">
        <v>0</v>
      </c>
      <c r="AB368" s="686">
        <v>0</v>
      </c>
      <c r="AC368" s="686">
        <v>0</v>
      </c>
      <c r="AD368" s="686">
        <v>0</v>
      </c>
      <c r="AE368" s="703">
        <v>85.79</v>
      </c>
      <c r="AF368" s="686">
        <v>354.90000000000003</v>
      </c>
      <c r="AG368" s="686">
        <v>354.90000000000003</v>
      </c>
      <c r="AH368" s="686">
        <v>354.90000000000003</v>
      </c>
      <c r="AI368" s="686">
        <v>354.90000000000003</v>
      </c>
      <c r="AJ368" s="686">
        <v>354.90000000000003</v>
      </c>
      <c r="AK368" s="686">
        <v>354.90000000000003</v>
      </c>
      <c r="AL368" s="686">
        <v>354.90000000000003</v>
      </c>
      <c r="AM368" s="686">
        <v>354.90000000000003</v>
      </c>
      <c r="AN368" s="686">
        <v>354.90000000000003</v>
      </c>
      <c r="AO368" s="686">
        <v>354.90000000000003</v>
      </c>
      <c r="AP368" s="704">
        <v>354.90000000000003</v>
      </c>
      <c r="AQ368" s="686"/>
    </row>
    <row r="369" spans="1:43" ht="12.5" outlineLevel="3">
      <c r="A369" s="799" t="s">
        <v>2465</v>
      </c>
      <c r="B369" s="800" t="s">
        <v>2466</v>
      </c>
      <c r="C369" s="801" t="s">
        <v>2467</v>
      </c>
      <c r="D369" s="802"/>
      <c r="E369" s="803"/>
      <c r="F369" s="686">
        <v>106130.914</v>
      </c>
      <c r="G369" s="686">
        <v>110269.63400000001</v>
      </c>
      <c r="H369" s="686">
        <v>-4138.7200000000012</v>
      </c>
      <c r="I369" s="804">
        <v>-3.7532726371432422E-2</v>
      </c>
      <c r="J369" s="804"/>
      <c r="K369" s="805"/>
      <c r="L369" s="705">
        <v>478188.83399999997</v>
      </c>
      <c r="M369" s="707">
        <v>-372057.92</v>
      </c>
      <c r="N369" s="805"/>
      <c r="O369" s="705">
        <v>129822.674</v>
      </c>
      <c r="P369" s="707">
        <v>-23691.759999999995</v>
      </c>
      <c r="R369" s="703">
        <v>365761.10399999999</v>
      </c>
      <c r="S369" s="703">
        <v>425887.16399999999</v>
      </c>
      <c r="T369" s="686">
        <v>428707.554</v>
      </c>
      <c r="U369" s="686">
        <v>444125.614</v>
      </c>
      <c r="V369" s="686">
        <v>430132.24400000001</v>
      </c>
      <c r="W369" s="686">
        <v>263242.10399999999</v>
      </c>
      <c r="X369" s="686">
        <v>269464.83399999997</v>
      </c>
      <c r="Y369" s="686">
        <v>269761.44400000002</v>
      </c>
      <c r="Z369" s="686">
        <v>478188.83399999997</v>
      </c>
      <c r="AA369" s="686">
        <v>741157.85400000005</v>
      </c>
      <c r="AB369" s="686">
        <v>1416790.3940000001</v>
      </c>
      <c r="AC369" s="686">
        <v>1654802.3540000001</v>
      </c>
      <c r="AD369" s="686">
        <v>110269.63400000001</v>
      </c>
      <c r="AE369" s="703">
        <v>44652.743999999999</v>
      </c>
      <c r="AF369" s="686">
        <v>115873.664</v>
      </c>
      <c r="AG369" s="686">
        <v>115438.874</v>
      </c>
      <c r="AH369" s="686">
        <v>-72778.525999999998</v>
      </c>
      <c r="AI369" s="686">
        <v>80242.634000000005</v>
      </c>
      <c r="AJ369" s="686">
        <v>133045.62400000001</v>
      </c>
      <c r="AK369" s="686">
        <v>129822.674</v>
      </c>
      <c r="AL369" s="686">
        <v>106130.914</v>
      </c>
      <c r="AM369" s="686">
        <v>113696.71400000001</v>
      </c>
      <c r="AN369" s="686">
        <v>113696.71400000001</v>
      </c>
      <c r="AO369" s="686">
        <v>113696.71400000001</v>
      </c>
      <c r="AP369" s="704">
        <v>113696.71400000001</v>
      </c>
      <c r="AQ369" s="686"/>
    </row>
    <row r="370" spans="1:43" ht="12.5" outlineLevel="3">
      <c r="A370" s="799" t="s">
        <v>2468</v>
      </c>
      <c r="B370" s="800" t="s">
        <v>2469</v>
      </c>
      <c r="C370" s="801" t="s">
        <v>2470</v>
      </c>
      <c r="D370" s="802"/>
      <c r="E370" s="803"/>
      <c r="F370" s="686">
        <v>5328.97</v>
      </c>
      <c r="G370" s="686">
        <v>0</v>
      </c>
      <c r="H370" s="686">
        <v>5328.97</v>
      </c>
      <c r="I370" s="804" t="s">
        <v>3376</v>
      </c>
      <c r="J370" s="804"/>
      <c r="K370" s="805"/>
      <c r="L370" s="705">
        <v>0</v>
      </c>
      <c r="M370" s="707">
        <v>5328.97</v>
      </c>
      <c r="N370" s="805"/>
      <c r="O370" s="705">
        <v>222.04</v>
      </c>
      <c r="P370" s="707">
        <v>5106.93</v>
      </c>
      <c r="R370" s="703">
        <v>0</v>
      </c>
      <c r="S370" s="703">
        <v>0</v>
      </c>
      <c r="T370" s="686">
        <v>0</v>
      </c>
      <c r="U370" s="686">
        <v>0</v>
      </c>
      <c r="V370" s="686">
        <v>0</v>
      </c>
      <c r="W370" s="686">
        <v>0</v>
      </c>
      <c r="X370" s="686">
        <v>0</v>
      </c>
      <c r="Y370" s="686">
        <v>0</v>
      </c>
      <c r="Z370" s="686">
        <v>0</v>
      </c>
      <c r="AA370" s="686">
        <v>0</v>
      </c>
      <c r="AB370" s="686">
        <v>0</v>
      </c>
      <c r="AC370" s="686">
        <v>0</v>
      </c>
      <c r="AD370" s="686">
        <v>0</v>
      </c>
      <c r="AE370" s="703">
        <v>0</v>
      </c>
      <c r="AF370" s="686">
        <v>300.40000000000003</v>
      </c>
      <c r="AG370" s="686">
        <v>0</v>
      </c>
      <c r="AH370" s="686">
        <v>0</v>
      </c>
      <c r="AI370" s="686">
        <v>8004.4000000000005</v>
      </c>
      <c r="AJ370" s="686">
        <v>0</v>
      </c>
      <c r="AK370" s="686">
        <v>222.04</v>
      </c>
      <c r="AL370" s="686">
        <v>5328.97</v>
      </c>
      <c r="AM370" s="686">
        <v>5328.97</v>
      </c>
      <c r="AN370" s="686">
        <v>5328.97</v>
      </c>
      <c r="AO370" s="686">
        <v>5328.97</v>
      </c>
      <c r="AP370" s="704">
        <v>5328.97</v>
      </c>
      <c r="AQ370" s="686"/>
    </row>
    <row r="371" spans="1:43" ht="12.5" outlineLevel="3">
      <c r="A371" s="799" t="s">
        <v>2471</v>
      </c>
      <c r="B371" s="800" t="s">
        <v>2472</v>
      </c>
      <c r="C371" s="801" t="s">
        <v>2473</v>
      </c>
      <c r="D371" s="802"/>
      <c r="E371" s="803"/>
      <c r="F371" s="686">
        <v>1317011.04</v>
      </c>
      <c r="G371" s="686">
        <v>1070851.24</v>
      </c>
      <c r="H371" s="686">
        <v>246159.80000000005</v>
      </c>
      <c r="I371" s="804">
        <v>0.22987301205347629</v>
      </c>
      <c r="J371" s="804"/>
      <c r="K371" s="805"/>
      <c r="L371" s="705">
        <v>1141165.8400000001</v>
      </c>
      <c r="M371" s="707">
        <v>175845.19999999995</v>
      </c>
      <c r="N371" s="805"/>
      <c r="O371" s="705">
        <v>1266458.05</v>
      </c>
      <c r="P371" s="707">
        <v>50552.989999999991</v>
      </c>
      <c r="R371" s="703">
        <v>661245.93000000005</v>
      </c>
      <c r="S371" s="703">
        <v>963459.12</v>
      </c>
      <c r="T371" s="686">
        <v>1156569.04</v>
      </c>
      <c r="U371" s="686">
        <v>975526.42</v>
      </c>
      <c r="V371" s="686">
        <v>965252.39</v>
      </c>
      <c r="W371" s="686">
        <v>933044.46</v>
      </c>
      <c r="X371" s="686">
        <v>985702.88</v>
      </c>
      <c r="Y371" s="686">
        <v>1027515.83</v>
      </c>
      <c r="Z371" s="686">
        <v>1141165.8400000001</v>
      </c>
      <c r="AA371" s="686">
        <v>1056852.1499999999</v>
      </c>
      <c r="AB371" s="686">
        <v>1019358.05</v>
      </c>
      <c r="AC371" s="686">
        <v>1022712.39</v>
      </c>
      <c r="AD371" s="686">
        <v>1070851.24</v>
      </c>
      <c r="AE371" s="703">
        <v>1382515.15</v>
      </c>
      <c r="AF371" s="686">
        <v>1493017.07</v>
      </c>
      <c r="AG371" s="686">
        <v>1338574.77</v>
      </c>
      <c r="AH371" s="686">
        <v>1142431.48</v>
      </c>
      <c r="AI371" s="686">
        <v>1132735.72</v>
      </c>
      <c r="AJ371" s="686">
        <v>1150297.52</v>
      </c>
      <c r="AK371" s="686">
        <v>1266458.05</v>
      </c>
      <c r="AL371" s="686">
        <v>1317011.04</v>
      </c>
      <c r="AM371" s="686">
        <v>1317011.04</v>
      </c>
      <c r="AN371" s="686">
        <v>1317011.04</v>
      </c>
      <c r="AO371" s="686">
        <v>1317011.04</v>
      </c>
      <c r="AP371" s="704">
        <v>1317011.04</v>
      </c>
      <c r="AQ371" s="686"/>
    </row>
    <row r="372" spans="1:43" ht="12.5" outlineLevel="3">
      <c r="A372" s="799" t="s">
        <v>3254</v>
      </c>
      <c r="B372" s="800" t="s">
        <v>3255</v>
      </c>
      <c r="C372" s="801" t="s">
        <v>2474</v>
      </c>
      <c r="D372" s="802"/>
      <c r="E372" s="803"/>
      <c r="F372" s="686">
        <v>0</v>
      </c>
      <c r="G372" s="686">
        <v>0</v>
      </c>
      <c r="H372" s="686">
        <v>0</v>
      </c>
      <c r="I372" s="804">
        <v>0</v>
      </c>
      <c r="J372" s="804"/>
      <c r="K372" s="805"/>
      <c r="L372" s="705">
        <v>204402</v>
      </c>
      <c r="M372" s="707">
        <v>-204402</v>
      </c>
      <c r="N372" s="805"/>
      <c r="O372" s="705">
        <v>0</v>
      </c>
      <c r="P372" s="707">
        <v>0</v>
      </c>
      <c r="R372" s="703">
        <v>0</v>
      </c>
      <c r="S372" s="703">
        <v>562109</v>
      </c>
      <c r="T372" s="686">
        <v>511008</v>
      </c>
      <c r="U372" s="686">
        <v>459907</v>
      </c>
      <c r="V372" s="686">
        <v>408806</v>
      </c>
      <c r="W372" s="686">
        <v>357705</v>
      </c>
      <c r="X372" s="686">
        <v>306604</v>
      </c>
      <c r="Y372" s="686">
        <v>255503</v>
      </c>
      <c r="Z372" s="686">
        <v>204402</v>
      </c>
      <c r="AA372" s="686">
        <v>153301</v>
      </c>
      <c r="AB372" s="686">
        <v>102200</v>
      </c>
      <c r="AC372" s="686">
        <v>51099</v>
      </c>
      <c r="AD372" s="686">
        <v>0</v>
      </c>
      <c r="AE372" s="703">
        <v>0</v>
      </c>
      <c r="AF372" s="686">
        <v>0</v>
      </c>
      <c r="AG372" s="686">
        <v>0</v>
      </c>
      <c r="AH372" s="686">
        <v>0</v>
      </c>
      <c r="AI372" s="686">
        <v>0</v>
      </c>
      <c r="AJ372" s="686">
        <v>0</v>
      </c>
      <c r="AK372" s="686">
        <v>0</v>
      </c>
      <c r="AL372" s="686">
        <v>0</v>
      </c>
      <c r="AM372" s="686">
        <v>0</v>
      </c>
      <c r="AN372" s="686">
        <v>0</v>
      </c>
      <c r="AO372" s="686">
        <v>0</v>
      </c>
      <c r="AP372" s="704">
        <v>0</v>
      </c>
      <c r="AQ372" s="686"/>
    </row>
    <row r="373" spans="1:43" ht="12.5" outlineLevel="3">
      <c r="A373" s="799" t="s">
        <v>3590</v>
      </c>
      <c r="B373" s="800" t="s">
        <v>3591</v>
      </c>
      <c r="C373" s="801" t="s">
        <v>2474</v>
      </c>
      <c r="D373" s="802"/>
      <c r="E373" s="803"/>
      <c r="F373" s="686">
        <v>220764</v>
      </c>
      <c r="G373" s="686">
        <v>0</v>
      </c>
      <c r="H373" s="686">
        <v>220764</v>
      </c>
      <c r="I373" s="804" t="s">
        <v>3376</v>
      </c>
      <c r="J373" s="804"/>
      <c r="K373" s="805"/>
      <c r="L373" s="705">
        <v>0</v>
      </c>
      <c r="M373" s="707">
        <v>220764</v>
      </c>
      <c r="N373" s="805"/>
      <c r="O373" s="705">
        <v>275956</v>
      </c>
      <c r="P373" s="707">
        <v>-55192</v>
      </c>
      <c r="R373" s="703">
        <v>0</v>
      </c>
      <c r="S373" s="703">
        <v>0</v>
      </c>
      <c r="T373" s="686">
        <v>0</v>
      </c>
      <c r="U373" s="686">
        <v>0</v>
      </c>
      <c r="V373" s="686">
        <v>0</v>
      </c>
      <c r="W373" s="686">
        <v>0</v>
      </c>
      <c r="X373" s="686">
        <v>0</v>
      </c>
      <c r="Y373" s="686">
        <v>0</v>
      </c>
      <c r="Z373" s="686">
        <v>0</v>
      </c>
      <c r="AA373" s="686">
        <v>0</v>
      </c>
      <c r="AB373" s="686">
        <v>0</v>
      </c>
      <c r="AC373" s="686">
        <v>0</v>
      </c>
      <c r="AD373" s="686">
        <v>0</v>
      </c>
      <c r="AE373" s="703">
        <v>607108</v>
      </c>
      <c r="AF373" s="686">
        <v>551916</v>
      </c>
      <c r="AG373" s="686">
        <v>496724</v>
      </c>
      <c r="AH373" s="686">
        <v>441532</v>
      </c>
      <c r="AI373" s="686">
        <v>386340</v>
      </c>
      <c r="AJ373" s="686">
        <v>331148</v>
      </c>
      <c r="AK373" s="686">
        <v>275956</v>
      </c>
      <c r="AL373" s="686">
        <v>220764</v>
      </c>
      <c r="AM373" s="686">
        <v>220764</v>
      </c>
      <c r="AN373" s="686">
        <v>220764</v>
      </c>
      <c r="AO373" s="686">
        <v>220764</v>
      </c>
      <c r="AP373" s="704">
        <v>220764</v>
      </c>
      <c r="AQ373" s="686"/>
    </row>
    <row r="374" spans="1:43" ht="12.5" outlineLevel="3">
      <c r="A374" s="799" t="s">
        <v>3592</v>
      </c>
      <c r="B374" s="800" t="s">
        <v>3593</v>
      </c>
      <c r="C374" s="801" t="s">
        <v>3594</v>
      </c>
      <c r="D374" s="802"/>
      <c r="E374" s="803"/>
      <c r="F374" s="686">
        <v>0</v>
      </c>
      <c r="G374" s="686">
        <v>0</v>
      </c>
      <c r="H374" s="686">
        <v>0</v>
      </c>
      <c r="I374" s="804">
        <v>0</v>
      </c>
      <c r="J374" s="804"/>
      <c r="K374" s="805"/>
      <c r="L374" s="705">
        <v>0</v>
      </c>
      <c r="M374" s="707">
        <v>0</v>
      </c>
      <c r="N374" s="805"/>
      <c r="O374" s="705">
        <v>0</v>
      </c>
      <c r="P374" s="707">
        <v>0</v>
      </c>
      <c r="R374" s="703">
        <v>0</v>
      </c>
      <c r="S374" s="703">
        <v>0</v>
      </c>
      <c r="T374" s="686">
        <v>0</v>
      </c>
      <c r="U374" s="686">
        <v>0</v>
      </c>
      <c r="V374" s="686">
        <v>0</v>
      </c>
      <c r="W374" s="686">
        <v>0</v>
      </c>
      <c r="X374" s="686">
        <v>0</v>
      </c>
      <c r="Y374" s="686">
        <v>0</v>
      </c>
      <c r="Z374" s="686">
        <v>0</v>
      </c>
      <c r="AA374" s="686">
        <v>0</v>
      </c>
      <c r="AB374" s="686">
        <v>0</v>
      </c>
      <c r="AC374" s="686">
        <v>0</v>
      </c>
      <c r="AD374" s="686">
        <v>0</v>
      </c>
      <c r="AE374" s="703">
        <v>0</v>
      </c>
      <c r="AF374" s="686">
        <v>0</v>
      </c>
      <c r="AG374" s="686">
        <v>0</v>
      </c>
      <c r="AH374" s="686">
        <v>0</v>
      </c>
      <c r="AI374" s="686">
        <v>0</v>
      </c>
      <c r="AJ374" s="686">
        <v>0</v>
      </c>
      <c r="AK374" s="686">
        <v>0</v>
      </c>
      <c r="AL374" s="686">
        <v>0</v>
      </c>
      <c r="AM374" s="686">
        <v>1048203.99</v>
      </c>
      <c r="AN374" s="686">
        <v>1048203.99</v>
      </c>
      <c r="AO374" s="686">
        <v>1048203.99</v>
      </c>
      <c r="AP374" s="704">
        <v>1048203.99</v>
      </c>
      <c r="AQ374" s="686"/>
    </row>
    <row r="375" spans="1:43" ht="12.5" outlineLevel="3">
      <c r="A375" s="799" t="s">
        <v>2475</v>
      </c>
      <c r="B375" s="800" t="s">
        <v>2476</v>
      </c>
      <c r="C375" s="801" t="s">
        <v>2477</v>
      </c>
      <c r="D375" s="802"/>
      <c r="E375" s="803"/>
      <c r="F375" s="686">
        <v>387337.98</v>
      </c>
      <c r="G375" s="686">
        <v>502803.78</v>
      </c>
      <c r="H375" s="686">
        <v>-115465.80000000005</v>
      </c>
      <c r="I375" s="804">
        <v>-0.22964385828602968</v>
      </c>
      <c r="J375" s="804"/>
      <c r="K375" s="805"/>
      <c r="L375" s="705">
        <v>463286.15</v>
      </c>
      <c r="M375" s="707">
        <v>-75948.170000000042</v>
      </c>
      <c r="N375" s="805"/>
      <c r="O375" s="705">
        <v>397230.24</v>
      </c>
      <c r="P375" s="707">
        <v>-9892.2600000000093</v>
      </c>
      <c r="R375" s="703">
        <v>276856.01</v>
      </c>
      <c r="S375" s="703">
        <v>268964.82</v>
      </c>
      <c r="T375" s="686">
        <v>262831.06</v>
      </c>
      <c r="U375" s="686">
        <v>517185.29000000004</v>
      </c>
      <c r="V375" s="686">
        <v>501057.74</v>
      </c>
      <c r="W375" s="686">
        <v>491390.88</v>
      </c>
      <c r="X375" s="686">
        <v>476652.79999999999</v>
      </c>
      <c r="Y375" s="686">
        <v>470641.97000000003</v>
      </c>
      <c r="Z375" s="686">
        <v>463286.15</v>
      </c>
      <c r="AA375" s="686">
        <v>521484.34</v>
      </c>
      <c r="AB375" s="686">
        <v>524390.40000000002</v>
      </c>
      <c r="AC375" s="686">
        <v>513595.34</v>
      </c>
      <c r="AD375" s="686">
        <v>502803.78</v>
      </c>
      <c r="AE375" s="703">
        <v>464893.74</v>
      </c>
      <c r="AF375" s="686">
        <v>454597.01</v>
      </c>
      <c r="AG375" s="686">
        <v>442110.83</v>
      </c>
      <c r="AH375" s="686">
        <v>434484.57</v>
      </c>
      <c r="AI375" s="686">
        <v>427721.92</v>
      </c>
      <c r="AJ375" s="686">
        <v>407717.68</v>
      </c>
      <c r="AK375" s="686">
        <v>397230.24</v>
      </c>
      <c r="AL375" s="686">
        <v>387337.98</v>
      </c>
      <c r="AM375" s="686">
        <v>387337.98</v>
      </c>
      <c r="AN375" s="686">
        <v>387337.98</v>
      </c>
      <c r="AO375" s="686">
        <v>387337.98</v>
      </c>
      <c r="AP375" s="704">
        <v>387337.98</v>
      </c>
      <c r="AQ375" s="686"/>
    </row>
    <row r="376" spans="1:43" ht="12.5" outlineLevel="3">
      <c r="A376" s="799" t="s">
        <v>3462</v>
      </c>
      <c r="B376" s="800" t="s">
        <v>3463</v>
      </c>
      <c r="C376" s="801" t="s">
        <v>3464</v>
      </c>
      <c r="D376" s="802"/>
      <c r="E376" s="803"/>
      <c r="F376" s="686">
        <v>0</v>
      </c>
      <c r="G376" s="686">
        <v>184</v>
      </c>
      <c r="H376" s="686">
        <v>-184</v>
      </c>
      <c r="I376" s="804" t="s">
        <v>3376</v>
      </c>
      <c r="J376" s="804"/>
      <c r="K376" s="805"/>
      <c r="L376" s="705">
        <v>0</v>
      </c>
      <c r="M376" s="707">
        <v>0</v>
      </c>
      <c r="N376" s="805"/>
      <c r="O376" s="705">
        <v>0</v>
      </c>
      <c r="P376" s="707">
        <v>0</v>
      </c>
      <c r="R376" s="703">
        <v>0</v>
      </c>
      <c r="S376" s="703">
        <v>0</v>
      </c>
      <c r="T376" s="686">
        <v>0</v>
      </c>
      <c r="U376" s="686">
        <v>0</v>
      </c>
      <c r="V376" s="686">
        <v>0</v>
      </c>
      <c r="W376" s="686">
        <v>0</v>
      </c>
      <c r="X376" s="686">
        <v>0</v>
      </c>
      <c r="Y376" s="686">
        <v>0</v>
      </c>
      <c r="Z376" s="686">
        <v>0</v>
      </c>
      <c r="AA376" s="686">
        <v>0</v>
      </c>
      <c r="AB376" s="686">
        <v>0</v>
      </c>
      <c r="AC376" s="686">
        <v>0</v>
      </c>
      <c r="AD376" s="686">
        <v>184</v>
      </c>
      <c r="AE376" s="703">
        <v>0</v>
      </c>
      <c r="AF376" s="686">
        <v>0</v>
      </c>
      <c r="AG376" s="686">
        <v>0</v>
      </c>
      <c r="AH376" s="686">
        <v>168753.36000000002</v>
      </c>
      <c r="AI376" s="686">
        <v>0</v>
      </c>
      <c r="AJ376" s="686">
        <v>0</v>
      </c>
      <c r="AK376" s="686">
        <v>0</v>
      </c>
      <c r="AL376" s="686">
        <v>0</v>
      </c>
      <c r="AM376" s="686">
        <v>0</v>
      </c>
      <c r="AN376" s="686">
        <v>0</v>
      </c>
      <c r="AO376" s="686">
        <v>0</v>
      </c>
      <c r="AP376" s="704">
        <v>0</v>
      </c>
      <c r="AQ376" s="686"/>
    </row>
    <row r="377" spans="1:43" ht="12.5" outlineLevel="3">
      <c r="A377" s="799" t="s">
        <v>3661</v>
      </c>
      <c r="B377" s="800" t="s">
        <v>3662</v>
      </c>
      <c r="C377" s="801" t="s">
        <v>3663</v>
      </c>
      <c r="D377" s="802"/>
      <c r="E377" s="803"/>
      <c r="F377" s="686">
        <v>0</v>
      </c>
      <c r="G377" s="686">
        <v>0</v>
      </c>
      <c r="H377" s="686">
        <v>0</v>
      </c>
      <c r="I377" s="804">
        <v>0</v>
      </c>
      <c r="J377" s="804"/>
      <c r="K377" s="805"/>
      <c r="L377" s="705">
        <v>0</v>
      </c>
      <c r="M377" s="707">
        <v>0</v>
      </c>
      <c r="N377" s="805"/>
      <c r="O377" s="705">
        <v>75239.460000000006</v>
      </c>
      <c r="P377" s="707">
        <v>-75239.460000000006</v>
      </c>
      <c r="R377" s="703">
        <v>0</v>
      </c>
      <c r="S377" s="703">
        <v>0</v>
      </c>
      <c r="T377" s="686">
        <v>0</v>
      </c>
      <c r="U377" s="686">
        <v>0</v>
      </c>
      <c r="V377" s="686">
        <v>0</v>
      </c>
      <c r="W377" s="686">
        <v>0</v>
      </c>
      <c r="X377" s="686">
        <v>0</v>
      </c>
      <c r="Y377" s="686">
        <v>0</v>
      </c>
      <c r="Z377" s="686">
        <v>0</v>
      </c>
      <c r="AA377" s="686">
        <v>0</v>
      </c>
      <c r="AB377" s="686">
        <v>0</v>
      </c>
      <c r="AC377" s="686">
        <v>0</v>
      </c>
      <c r="AD377" s="686">
        <v>0</v>
      </c>
      <c r="AE377" s="703">
        <v>0</v>
      </c>
      <c r="AF377" s="686">
        <v>0</v>
      </c>
      <c r="AG377" s="686">
        <v>75239.460000000006</v>
      </c>
      <c r="AH377" s="686">
        <v>75239.460000000006</v>
      </c>
      <c r="AI377" s="686">
        <v>75239.460000000006</v>
      </c>
      <c r="AJ377" s="686">
        <v>75239.460000000006</v>
      </c>
      <c r="AK377" s="686">
        <v>75239.460000000006</v>
      </c>
      <c r="AL377" s="686">
        <v>0</v>
      </c>
      <c r="AM377" s="686">
        <v>0</v>
      </c>
      <c r="AN377" s="686">
        <v>0</v>
      </c>
      <c r="AO377" s="686">
        <v>0</v>
      </c>
      <c r="AP377" s="704">
        <v>0</v>
      </c>
      <c r="AQ377" s="686"/>
    </row>
    <row r="378" spans="1:43" ht="12.5" outlineLevel="3">
      <c r="A378" s="799" t="s">
        <v>2478</v>
      </c>
      <c r="B378" s="800" t="s">
        <v>2479</v>
      </c>
      <c r="C378" s="801" t="s">
        <v>2480</v>
      </c>
      <c r="D378" s="802"/>
      <c r="E378" s="803"/>
      <c r="F378" s="686">
        <v>2411618</v>
      </c>
      <c r="G378" s="686">
        <v>8493282</v>
      </c>
      <c r="H378" s="686">
        <v>-6081664</v>
      </c>
      <c r="I378" s="804">
        <v>-0.71605581917567318</v>
      </c>
      <c r="J378" s="804"/>
      <c r="K378" s="805"/>
      <c r="L378" s="705">
        <v>10762325</v>
      </c>
      <c r="M378" s="707">
        <v>-8350707</v>
      </c>
      <c r="N378" s="805"/>
      <c r="O378" s="705">
        <v>2291213</v>
      </c>
      <c r="P378" s="707">
        <v>120405</v>
      </c>
      <c r="R378" s="703">
        <v>12253072</v>
      </c>
      <c r="S378" s="703">
        <v>12253072</v>
      </c>
      <c r="T378" s="686">
        <v>12253072</v>
      </c>
      <c r="U378" s="686">
        <v>11900680</v>
      </c>
      <c r="V378" s="686">
        <v>12033639</v>
      </c>
      <c r="W378" s="686">
        <v>12429651</v>
      </c>
      <c r="X378" s="686">
        <v>10358189</v>
      </c>
      <c r="Y378" s="686">
        <v>10571917</v>
      </c>
      <c r="Z378" s="686">
        <v>10762325</v>
      </c>
      <c r="AA378" s="686">
        <v>8370801.75</v>
      </c>
      <c r="AB378" s="686">
        <v>8563082.75</v>
      </c>
      <c r="AC378" s="686">
        <v>8754271.75</v>
      </c>
      <c r="AD378" s="686">
        <v>8493282</v>
      </c>
      <c r="AE378" s="703">
        <v>8679058</v>
      </c>
      <c r="AF378" s="686">
        <v>8797097</v>
      </c>
      <c r="AG378" s="686">
        <v>8948974</v>
      </c>
      <c r="AH378" s="686">
        <v>9099495</v>
      </c>
      <c r="AI378" s="686">
        <v>9252141</v>
      </c>
      <c r="AJ378" s="686">
        <v>2170809</v>
      </c>
      <c r="AK378" s="686">
        <v>2291213</v>
      </c>
      <c r="AL378" s="686">
        <v>2411618</v>
      </c>
      <c r="AM378" s="686">
        <v>1296175</v>
      </c>
      <c r="AN378" s="686">
        <v>1296175</v>
      </c>
      <c r="AO378" s="686">
        <v>1296175</v>
      </c>
      <c r="AP378" s="704">
        <v>1296175</v>
      </c>
      <c r="AQ378" s="686"/>
    </row>
    <row r="379" spans="1:43" ht="12.5" outlineLevel="3">
      <c r="A379" s="799" t="s">
        <v>2481</v>
      </c>
      <c r="B379" s="800" t="s">
        <v>2482</v>
      </c>
      <c r="C379" s="801" t="s">
        <v>2483</v>
      </c>
      <c r="D379" s="802"/>
      <c r="E379" s="803"/>
      <c r="F379" s="686">
        <v>37980</v>
      </c>
      <c r="G379" s="686">
        <v>29698</v>
      </c>
      <c r="H379" s="686">
        <v>8282</v>
      </c>
      <c r="I379" s="804">
        <v>0.27887399824904036</v>
      </c>
      <c r="J379" s="804"/>
      <c r="K379" s="805"/>
      <c r="L379" s="705">
        <v>32601</v>
      </c>
      <c r="M379" s="707">
        <v>5379</v>
      </c>
      <c r="N379" s="805"/>
      <c r="O379" s="705">
        <v>37592</v>
      </c>
      <c r="P379" s="707">
        <v>388</v>
      </c>
      <c r="R379" s="703">
        <v>17243</v>
      </c>
      <c r="S379" s="703">
        <v>22453</v>
      </c>
      <c r="T379" s="686">
        <v>20861</v>
      </c>
      <c r="U379" s="686">
        <v>22470</v>
      </c>
      <c r="V379" s="686">
        <v>24694</v>
      </c>
      <c r="W379" s="686">
        <v>23495</v>
      </c>
      <c r="X379" s="686">
        <v>33408</v>
      </c>
      <c r="Y379" s="686">
        <v>32514</v>
      </c>
      <c r="Z379" s="686">
        <v>32601</v>
      </c>
      <c r="AA379" s="686">
        <v>16539.5</v>
      </c>
      <c r="AB379" s="686">
        <v>19083.5</v>
      </c>
      <c r="AC379" s="686">
        <v>19716.5</v>
      </c>
      <c r="AD379" s="686">
        <v>29698</v>
      </c>
      <c r="AE379" s="703">
        <v>32291</v>
      </c>
      <c r="AF379" s="686">
        <v>32946</v>
      </c>
      <c r="AG379" s="686">
        <v>34017</v>
      </c>
      <c r="AH379" s="686">
        <v>35731</v>
      </c>
      <c r="AI379" s="686">
        <v>36311</v>
      </c>
      <c r="AJ379" s="686">
        <v>36628</v>
      </c>
      <c r="AK379" s="686">
        <v>37592</v>
      </c>
      <c r="AL379" s="686">
        <v>37980</v>
      </c>
      <c r="AM379" s="686">
        <v>29684</v>
      </c>
      <c r="AN379" s="686">
        <v>29684</v>
      </c>
      <c r="AO379" s="686">
        <v>29684</v>
      </c>
      <c r="AP379" s="704">
        <v>29684</v>
      </c>
      <c r="AQ379" s="686"/>
    </row>
    <row r="380" spans="1:43" ht="12.5" outlineLevel="3">
      <c r="A380" s="799" t="s">
        <v>3778</v>
      </c>
      <c r="B380" s="800" t="s">
        <v>3779</v>
      </c>
      <c r="C380" s="801" t="s">
        <v>3780</v>
      </c>
      <c r="D380" s="802"/>
      <c r="E380" s="803"/>
      <c r="F380" s="686">
        <v>10000000</v>
      </c>
      <c r="G380" s="686">
        <v>0</v>
      </c>
      <c r="H380" s="686">
        <v>10000000</v>
      </c>
      <c r="I380" s="804" t="s">
        <v>3376</v>
      </c>
      <c r="J380" s="804"/>
      <c r="K380" s="805"/>
      <c r="L380" s="705">
        <v>0</v>
      </c>
      <c r="M380" s="707">
        <v>10000000</v>
      </c>
      <c r="N380" s="805"/>
      <c r="O380" s="705">
        <v>10000000</v>
      </c>
      <c r="P380" s="707">
        <v>0</v>
      </c>
      <c r="R380" s="703">
        <v>0</v>
      </c>
      <c r="S380" s="703">
        <v>0</v>
      </c>
      <c r="T380" s="686">
        <v>0</v>
      </c>
      <c r="U380" s="686">
        <v>0</v>
      </c>
      <c r="V380" s="686">
        <v>0</v>
      </c>
      <c r="W380" s="686">
        <v>0</v>
      </c>
      <c r="X380" s="686">
        <v>0</v>
      </c>
      <c r="Y380" s="686">
        <v>0</v>
      </c>
      <c r="Z380" s="686">
        <v>0</v>
      </c>
      <c r="AA380" s="686">
        <v>0</v>
      </c>
      <c r="AB380" s="686">
        <v>0</v>
      </c>
      <c r="AC380" s="686">
        <v>0</v>
      </c>
      <c r="AD380" s="686">
        <v>0</v>
      </c>
      <c r="AE380" s="703">
        <v>0</v>
      </c>
      <c r="AF380" s="686">
        <v>0</v>
      </c>
      <c r="AG380" s="686">
        <v>0</v>
      </c>
      <c r="AH380" s="686">
        <v>0</v>
      </c>
      <c r="AI380" s="686">
        <v>0</v>
      </c>
      <c r="AJ380" s="686">
        <v>0</v>
      </c>
      <c r="AK380" s="686">
        <v>10000000</v>
      </c>
      <c r="AL380" s="686">
        <v>10000000</v>
      </c>
      <c r="AM380" s="686">
        <v>10000000</v>
      </c>
      <c r="AN380" s="686">
        <v>10000000</v>
      </c>
      <c r="AO380" s="686">
        <v>10000000</v>
      </c>
      <c r="AP380" s="704">
        <v>10000000</v>
      </c>
      <c r="AQ380" s="686"/>
    </row>
    <row r="381" spans="1:43" ht="12.5" outlineLevel="3">
      <c r="A381" s="799" t="s">
        <v>2484</v>
      </c>
      <c r="B381" s="800" t="s">
        <v>2485</v>
      </c>
      <c r="C381" s="801" t="s">
        <v>2486</v>
      </c>
      <c r="D381" s="802"/>
      <c r="E381" s="803"/>
      <c r="F381" s="686">
        <v>-6978.24</v>
      </c>
      <c r="G381" s="686">
        <v>-6978.24</v>
      </c>
      <c r="H381" s="686">
        <v>0</v>
      </c>
      <c r="I381" s="804">
        <v>0</v>
      </c>
      <c r="J381" s="804"/>
      <c r="K381" s="805"/>
      <c r="L381" s="705">
        <v>-6978.24</v>
      </c>
      <c r="M381" s="707">
        <v>0</v>
      </c>
      <c r="N381" s="805"/>
      <c r="O381" s="705">
        <v>-6978.24</v>
      </c>
      <c r="P381" s="707">
        <v>0</v>
      </c>
      <c r="R381" s="703">
        <v>-6978.24</v>
      </c>
      <c r="S381" s="703">
        <v>-6978.24</v>
      </c>
      <c r="T381" s="686">
        <v>-6978.24</v>
      </c>
      <c r="U381" s="686">
        <v>-6978.24</v>
      </c>
      <c r="V381" s="686">
        <v>-6978.24</v>
      </c>
      <c r="W381" s="686">
        <v>-6978.24</v>
      </c>
      <c r="X381" s="686">
        <v>-6978.24</v>
      </c>
      <c r="Y381" s="686">
        <v>-6978.24</v>
      </c>
      <c r="Z381" s="686">
        <v>-6978.24</v>
      </c>
      <c r="AA381" s="686">
        <v>-6978.24</v>
      </c>
      <c r="AB381" s="686">
        <v>-6978.24</v>
      </c>
      <c r="AC381" s="686">
        <v>-6978.24</v>
      </c>
      <c r="AD381" s="686">
        <v>-6978.24</v>
      </c>
      <c r="AE381" s="703">
        <v>-6978.24</v>
      </c>
      <c r="AF381" s="686">
        <v>-6978.24</v>
      </c>
      <c r="AG381" s="686">
        <v>-6978.24</v>
      </c>
      <c r="AH381" s="686">
        <v>-6978.24</v>
      </c>
      <c r="AI381" s="686">
        <v>-6978.24</v>
      </c>
      <c r="AJ381" s="686">
        <v>-6978.24</v>
      </c>
      <c r="AK381" s="686">
        <v>-6978.24</v>
      </c>
      <c r="AL381" s="686">
        <v>-6978.24</v>
      </c>
      <c r="AM381" s="686">
        <v>-6978.24</v>
      </c>
      <c r="AN381" s="686">
        <v>-6978.24</v>
      </c>
      <c r="AO381" s="686">
        <v>-6978.24</v>
      </c>
      <c r="AP381" s="704">
        <v>-6978.24</v>
      </c>
      <c r="AQ381" s="686"/>
    </row>
    <row r="382" spans="1:43" ht="12.5">
      <c r="A382" s="799" t="s">
        <v>2487</v>
      </c>
      <c r="B382" s="891" t="s">
        <v>1782</v>
      </c>
      <c r="C382" s="902" t="s">
        <v>2488</v>
      </c>
      <c r="D382" s="496"/>
      <c r="E382" s="893"/>
      <c r="F382" s="686">
        <v>21831574.854000002</v>
      </c>
      <c r="G382" s="686">
        <v>31116869.284000002</v>
      </c>
      <c r="H382" s="705">
        <v>-9285294.4299999997</v>
      </c>
      <c r="I382" s="680">
        <v>-0.29840066316614988</v>
      </c>
      <c r="J382" s="903"/>
      <c r="K382" s="904"/>
      <c r="L382" s="705">
        <v>22372730.744000003</v>
      </c>
      <c r="M382" s="707">
        <v>-541155.8900000006</v>
      </c>
      <c r="N382" s="702"/>
      <c r="O382" s="705">
        <v>23333448.414000001</v>
      </c>
      <c r="P382" s="707">
        <v>-1501873.5599999987</v>
      </c>
      <c r="Q382" s="893"/>
      <c r="R382" s="703">
        <v>40423009.644000001</v>
      </c>
      <c r="S382" s="703">
        <v>37495852.973999999</v>
      </c>
      <c r="T382" s="686">
        <v>35658707.523999996</v>
      </c>
      <c r="U382" s="686">
        <v>33429912.704</v>
      </c>
      <c r="V382" s="686">
        <v>31496676.614</v>
      </c>
      <c r="W382" s="686">
        <v>29647080.014000002</v>
      </c>
      <c r="X382" s="686">
        <v>25604331.434000004</v>
      </c>
      <c r="Y382" s="686">
        <v>23892624.164000001</v>
      </c>
      <c r="Z382" s="686">
        <v>22372730.744000003</v>
      </c>
      <c r="AA382" s="686">
        <v>18117724.384</v>
      </c>
      <c r="AB382" s="686">
        <v>16772470.694</v>
      </c>
      <c r="AC382" s="686">
        <v>15198798.403999999</v>
      </c>
      <c r="AD382" s="686">
        <v>31116869.284000002</v>
      </c>
      <c r="AE382" s="703">
        <v>29054101.193999998</v>
      </c>
      <c r="AF382" s="686">
        <v>27786126.484000005</v>
      </c>
      <c r="AG382" s="686">
        <v>26495352.664000001</v>
      </c>
      <c r="AH382" s="686">
        <v>24733417.014000002</v>
      </c>
      <c r="AI382" s="686">
        <v>23298782.844000004</v>
      </c>
      <c r="AJ382" s="686">
        <v>14914283.454</v>
      </c>
      <c r="AK382" s="686">
        <v>23333448.414000001</v>
      </c>
      <c r="AL382" s="686">
        <v>21831574.854000002</v>
      </c>
      <c r="AM382" s="686">
        <v>21763605.644000005</v>
      </c>
      <c r="AN382" s="686">
        <v>21763605.644000005</v>
      </c>
      <c r="AO382" s="686">
        <v>21763605.644000005</v>
      </c>
      <c r="AP382" s="704">
        <v>21763605.644000005</v>
      </c>
    </row>
    <row r="383" spans="1:43" ht="1" customHeight="1" outlineLevel="2">
      <c r="A383" s="799"/>
      <c r="B383" s="891"/>
      <c r="C383" s="902"/>
      <c r="D383" s="496"/>
      <c r="E383" s="893"/>
      <c r="F383" s="686"/>
      <c r="G383" s="686"/>
      <c r="H383" s="705">
        <v>0</v>
      </c>
      <c r="I383" s="680">
        <v>0</v>
      </c>
      <c r="J383" s="903"/>
      <c r="K383" s="904"/>
      <c r="L383" s="705"/>
      <c r="M383" s="707">
        <v>0</v>
      </c>
      <c r="N383" s="702"/>
      <c r="O383" s="705"/>
      <c r="P383" s="707">
        <v>0</v>
      </c>
      <c r="Q383" s="893"/>
      <c r="R383" s="703"/>
      <c r="S383" s="703"/>
      <c r="T383" s="686"/>
      <c r="U383" s="686"/>
      <c r="V383" s="686"/>
      <c r="W383" s="686"/>
      <c r="X383" s="686"/>
      <c r="Y383" s="686"/>
      <c r="Z383" s="686"/>
      <c r="AA383" s="686"/>
      <c r="AB383" s="686"/>
      <c r="AC383" s="686"/>
      <c r="AD383" s="686"/>
      <c r="AE383" s="703"/>
      <c r="AF383" s="686"/>
      <c r="AG383" s="686"/>
      <c r="AH383" s="686"/>
      <c r="AI383" s="686"/>
      <c r="AJ383" s="686"/>
      <c r="AK383" s="686"/>
      <c r="AL383" s="686"/>
      <c r="AM383" s="686"/>
      <c r="AN383" s="686"/>
      <c r="AO383" s="686"/>
      <c r="AP383" s="704"/>
    </row>
    <row r="384" spans="1:43" ht="12.5">
      <c r="A384" s="799" t="s">
        <v>2489</v>
      </c>
      <c r="B384" s="891" t="s">
        <v>2490</v>
      </c>
      <c r="C384" s="902" t="s">
        <v>2491</v>
      </c>
      <c r="D384" s="496"/>
      <c r="E384" s="893"/>
      <c r="F384" s="686">
        <v>0</v>
      </c>
      <c r="G384" s="686">
        <v>0</v>
      </c>
      <c r="H384" s="705">
        <v>0</v>
      </c>
      <c r="I384" s="680">
        <v>0</v>
      </c>
      <c r="J384" s="903"/>
      <c r="K384" s="904"/>
      <c r="L384" s="705">
        <v>0</v>
      </c>
      <c r="M384" s="707">
        <v>0</v>
      </c>
      <c r="N384" s="702"/>
      <c r="O384" s="705">
        <v>0</v>
      </c>
      <c r="P384" s="707">
        <v>0</v>
      </c>
      <c r="Q384" s="893"/>
      <c r="R384" s="703">
        <v>0</v>
      </c>
      <c r="S384" s="703">
        <v>0</v>
      </c>
      <c r="T384" s="686">
        <v>0</v>
      </c>
      <c r="U384" s="686">
        <v>0</v>
      </c>
      <c r="V384" s="686">
        <v>0</v>
      </c>
      <c r="W384" s="686">
        <v>0</v>
      </c>
      <c r="X384" s="686">
        <v>0</v>
      </c>
      <c r="Y384" s="686">
        <v>0</v>
      </c>
      <c r="Z384" s="686">
        <v>0</v>
      </c>
      <c r="AA384" s="686">
        <v>0</v>
      </c>
      <c r="AB384" s="686">
        <v>0</v>
      </c>
      <c r="AC384" s="686">
        <v>0</v>
      </c>
      <c r="AD384" s="686">
        <v>0</v>
      </c>
      <c r="AE384" s="703">
        <v>0</v>
      </c>
      <c r="AF384" s="686">
        <v>0</v>
      </c>
      <c r="AG384" s="686">
        <v>0</v>
      </c>
      <c r="AH384" s="686">
        <v>0</v>
      </c>
      <c r="AI384" s="686">
        <v>0</v>
      </c>
      <c r="AJ384" s="686">
        <v>0</v>
      </c>
      <c r="AK384" s="686">
        <v>0</v>
      </c>
      <c r="AL384" s="686">
        <v>0</v>
      </c>
      <c r="AM384" s="686">
        <v>0</v>
      </c>
      <c r="AN384" s="686">
        <v>0</v>
      </c>
      <c r="AO384" s="686">
        <v>0</v>
      </c>
      <c r="AP384" s="704">
        <v>0</v>
      </c>
    </row>
    <row r="385" spans="1:43" ht="1" customHeight="1" outlineLevel="2">
      <c r="A385" s="799"/>
      <c r="B385" s="891"/>
      <c r="C385" s="902"/>
      <c r="D385" s="496"/>
      <c r="E385" s="893"/>
      <c r="F385" s="686"/>
      <c r="G385" s="686"/>
      <c r="H385" s="705">
        <v>0</v>
      </c>
      <c r="I385" s="680">
        <v>0</v>
      </c>
      <c r="J385" s="903"/>
      <c r="K385" s="904"/>
      <c r="L385" s="705"/>
      <c r="M385" s="707">
        <v>0</v>
      </c>
      <c r="N385" s="702"/>
      <c r="O385" s="705"/>
      <c r="P385" s="707">
        <v>0</v>
      </c>
      <c r="Q385" s="893"/>
      <c r="R385" s="703"/>
      <c r="S385" s="703"/>
      <c r="T385" s="686"/>
      <c r="U385" s="686"/>
      <c r="V385" s="686"/>
      <c r="W385" s="686"/>
      <c r="X385" s="686"/>
      <c r="Y385" s="686"/>
      <c r="Z385" s="686"/>
      <c r="AA385" s="686"/>
      <c r="AB385" s="686"/>
      <c r="AC385" s="686"/>
      <c r="AD385" s="686"/>
      <c r="AE385" s="703"/>
      <c r="AF385" s="686"/>
      <c r="AG385" s="686"/>
      <c r="AH385" s="686"/>
      <c r="AI385" s="686"/>
      <c r="AJ385" s="686"/>
      <c r="AK385" s="686"/>
      <c r="AL385" s="686"/>
      <c r="AM385" s="686"/>
      <c r="AN385" s="686"/>
      <c r="AO385" s="686"/>
      <c r="AP385" s="704"/>
    </row>
    <row r="386" spans="1:43" ht="12.5">
      <c r="A386" s="799" t="s">
        <v>2492</v>
      </c>
      <c r="B386" s="891" t="s">
        <v>2493</v>
      </c>
      <c r="C386" s="902" t="s">
        <v>2494</v>
      </c>
      <c r="D386" s="496"/>
      <c r="E386" s="893"/>
      <c r="F386" s="686">
        <v>0</v>
      </c>
      <c r="G386" s="686">
        <v>0</v>
      </c>
      <c r="H386" s="705">
        <v>0</v>
      </c>
      <c r="I386" s="680">
        <v>0</v>
      </c>
      <c r="J386" s="903"/>
      <c r="K386" s="904"/>
      <c r="L386" s="705">
        <v>0</v>
      </c>
      <c r="M386" s="707">
        <v>0</v>
      </c>
      <c r="N386" s="702"/>
      <c r="O386" s="705">
        <v>0</v>
      </c>
      <c r="P386" s="707">
        <v>0</v>
      </c>
      <c r="Q386" s="893"/>
      <c r="R386" s="703">
        <v>0</v>
      </c>
      <c r="S386" s="703">
        <v>0</v>
      </c>
      <c r="T386" s="686">
        <v>0</v>
      </c>
      <c r="U386" s="686">
        <v>0</v>
      </c>
      <c r="V386" s="686">
        <v>0</v>
      </c>
      <c r="W386" s="686">
        <v>0</v>
      </c>
      <c r="X386" s="686">
        <v>0</v>
      </c>
      <c r="Y386" s="686">
        <v>0</v>
      </c>
      <c r="Z386" s="686">
        <v>0</v>
      </c>
      <c r="AA386" s="686">
        <v>0</v>
      </c>
      <c r="AB386" s="686">
        <v>0</v>
      </c>
      <c r="AC386" s="686">
        <v>0</v>
      </c>
      <c r="AD386" s="686">
        <v>0</v>
      </c>
      <c r="AE386" s="703">
        <v>0</v>
      </c>
      <c r="AF386" s="686">
        <v>0</v>
      </c>
      <c r="AG386" s="686">
        <v>0</v>
      </c>
      <c r="AH386" s="686">
        <v>0</v>
      </c>
      <c r="AI386" s="686">
        <v>0</v>
      </c>
      <c r="AJ386" s="686">
        <v>0</v>
      </c>
      <c r="AK386" s="686">
        <v>0</v>
      </c>
      <c r="AL386" s="686">
        <v>0</v>
      </c>
      <c r="AM386" s="686">
        <v>0</v>
      </c>
      <c r="AN386" s="686">
        <v>0</v>
      </c>
      <c r="AO386" s="686">
        <v>0</v>
      </c>
      <c r="AP386" s="704">
        <v>0</v>
      </c>
    </row>
    <row r="387" spans="1:43" ht="1" customHeight="1" outlineLevel="2">
      <c r="A387" s="799"/>
      <c r="B387" s="891"/>
      <c r="C387" s="902"/>
      <c r="D387" s="496"/>
      <c r="E387" s="893"/>
      <c r="F387" s="686"/>
      <c r="G387" s="686"/>
      <c r="H387" s="705">
        <v>0</v>
      </c>
      <c r="I387" s="680">
        <v>0</v>
      </c>
      <c r="J387" s="903"/>
      <c r="K387" s="904"/>
      <c r="L387" s="705"/>
      <c r="M387" s="707">
        <v>0</v>
      </c>
      <c r="N387" s="702"/>
      <c r="O387" s="705"/>
      <c r="P387" s="707">
        <v>0</v>
      </c>
      <c r="Q387" s="893"/>
      <c r="R387" s="703"/>
      <c r="S387" s="703"/>
      <c r="T387" s="686"/>
      <c r="U387" s="686"/>
      <c r="V387" s="686"/>
      <c r="W387" s="686"/>
      <c r="X387" s="686"/>
      <c r="Y387" s="686"/>
      <c r="Z387" s="686"/>
      <c r="AA387" s="686"/>
      <c r="AB387" s="686"/>
      <c r="AC387" s="686"/>
      <c r="AD387" s="686"/>
      <c r="AE387" s="703"/>
      <c r="AF387" s="686"/>
      <c r="AG387" s="686"/>
      <c r="AH387" s="686"/>
      <c r="AI387" s="686"/>
      <c r="AJ387" s="686"/>
      <c r="AK387" s="686"/>
      <c r="AL387" s="686"/>
      <c r="AM387" s="686"/>
      <c r="AN387" s="686"/>
      <c r="AO387" s="686"/>
      <c r="AP387" s="704"/>
    </row>
    <row r="388" spans="1:43" ht="12.5" outlineLevel="3">
      <c r="A388" s="799" t="s">
        <v>2495</v>
      </c>
      <c r="B388" s="800" t="s">
        <v>2496</v>
      </c>
      <c r="C388" s="801" t="s">
        <v>2497</v>
      </c>
      <c r="D388" s="802"/>
      <c r="E388" s="803"/>
      <c r="F388" s="686">
        <v>243967.95</v>
      </c>
      <c r="G388" s="686">
        <v>266401.97000000003</v>
      </c>
      <c r="H388" s="686">
        <v>-22434.020000000019</v>
      </c>
      <c r="I388" s="804">
        <v>-8.421116405407969E-2</v>
      </c>
      <c r="J388" s="804"/>
      <c r="K388" s="805"/>
      <c r="L388" s="705">
        <v>277618.89</v>
      </c>
      <c r="M388" s="707">
        <v>-33650.94</v>
      </c>
      <c r="N388" s="805"/>
      <c r="O388" s="705">
        <v>246772.18</v>
      </c>
      <c r="P388" s="707">
        <v>-2804.2299999999814</v>
      </c>
      <c r="R388" s="703">
        <v>300052.73</v>
      </c>
      <c r="S388" s="703">
        <v>297248.5</v>
      </c>
      <c r="T388" s="686">
        <v>294444.27</v>
      </c>
      <c r="U388" s="686">
        <v>291640.03999999998</v>
      </c>
      <c r="V388" s="686">
        <v>288835.81</v>
      </c>
      <c r="W388" s="686">
        <v>286031.58</v>
      </c>
      <c r="X388" s="686">
        <v>283227.35000000003</v>
      </c>
      <c r="Y388" s="686">
        <v>280423.12</v>
      </c>
      <c r="Z388" s="686">
        <v>277618.89</v>
      </c>
      <c r="AA388" s="686">
        <v>274814.66000000003</v>
      </c>
      <c r="AB388" s="686">
        <v>272010.43</v>
      </c>
      <c r="AC388" s="686">
        <v>269206.2</v>
      </c>
      <c r="AD388" s="686">
        <v>266401.97000000003</v>
      </c>
      <c r="AE388" s="703">
        <v>263597.74</v>
      </c>
      <c r="AF388" s="686">
        <v>260793.51</v>
      </c>
      <c r="AG388" s="686">
        <v>257989.1</v>
      </c>
      <c r="AH388" s="686">
        <v>255184.87</v>
      </c>
      <c r="AI388" s="686">
        <v>252380.64</v>
      </c>
      <c r="AJ388" s="686">
        <v>249576.41</v>
      </c>
      <c r="AK388" s="686">
        <v>246772.18</v>
      </c>
      <c r="AL388" s="686">
        <v>243967.95</v>
      </c>
      <c r="AM388" s="686">
        <v>243967.95</v>
      </c>
      <c r="AN388" s="686">
        <v>243967.95</v>
      </c>
      <c r="AO388" s="686">
        <v>243967.95</v>
      </c>
      <c r="AP388" s="704">
        <v>243967.95</v>
      </c>
      <c r="AQ388" s="686"/>
    </row>
    <row r="389" spans="1:43" ht="12.5">
      <c r="A389" s="799" t="s">
        <v>2498</v>
      </c>
      <c r="B389" s="891" t="s">
        <v>2499</v>
      </c>
      <c r="C389" s="902" t="s">
        <v>2500</v>
      </c>
      <c r="D389" s="496"/>
      <c r="E389" s="893"/>
      <c r="F389" s="686">
        <v>243967.95</v>
      </c>
      <c r="G389" s="686">
        <v>266401.97000000003</v>
      </c>
      <c r="H389" s="705">
        <v>-22434.020000000019</v>
      </c>
      <c r="I389" s="680">
        <v>-8.421116405407969E-2</v>
      </c>
      <c r="J389" s="903"/>
      <c r="K389" s="904"/>
      <c r="L389" s="705">
        <v>277618.89</v>
      </c>
      <c r="M389" s="707">
        <v>-33650.94</v>
      </c>
      <c r="N389" s="702"/>
      <c r="O389" s="705">
        <v>246772.18</v>
      </c>
      <c r="P389" s="707">
        <v>-2804.2299999999814</v>
      </c>
      <c r="Q389" s="893"/>
      <c r="R389" s="703">
        <v>300052.73</v>
      </c>
      <c r="S389" s="703">
        <v>297248.5</v>
      </c>
      <c r="T389" s="686">
        <v>294444.27</v>
      </c>
      <c r="U389" s="686">
        <v>291640.03999999998</v>
      </c>
      <c r="V389" s="686">
        <v>288835.81</v>
      </c>
      <c r="W389" s="686">
        <v>286031.58</v>
      </c>
      <c r="X389" s="686">
        <v>283227.35000000003</v>
      </c>
      <c r="Y389" s="686">
        <v>280423.12</v>
      </c>
      <c r="Z389" s="686">
        <v>277618.89</v>
      </c>
      <c r="AA389" s="686">
        <v>274814.66000000003</v>
      </c>
      <c r="AB389" s="686">
        <v>272010.43</v>
      </c>
      <c r="AC389" s="686">
        <v>269206.2</v>
      </c>
      <c r="AD389" s="686">
        <v>266401.97000000003</v>
      </c>
      <c r="AE389" s="703">
        <v>263597.74</v>
      </c>
      <c r="AF389" s="686">
        <v>260793.51</v>
      </c>
      <c r="AG389" s="686">
        <v>257989.1</v>
      </c>
      <c r="AH389" s="686">
        <v>255184.87</v>
      </c>
      <c r="AI389" s="686">
        <v>252380.64</v>
      </c>
      <c r="AJ389" s="686">
        <v>249576.41</v>
      </c>
      <c r="AK389" s="686">
        <v>246772.18</v>
      </c>
      <c r="AL389" s="686">
        <v>243967.95</v>
      </c>
      <c r="AM389" s="686">
        <v>243967.95</v>
      </c>
      <c r="AN389" s="686">
        <v>243967.95</v>
      </c>
      <c r="AO389" s="686">
        <v>243967.95</v>
      </c>
      <c r="AP389" s="704">
        <v>243967.95</v>
      </c>
    </row>
    <row r="390" spans="1:43" ht="1" customHeight="1" outlineLevel="2">
      <c r="A390" s="799"/>
      <c r="B390" s="891"/>
      <c r="C390" s="902"/>
      <c r="D390" s="496"/>
      <c r="E390" s="893"/>
      <c r="F390" s="686"/>
      <c r="G390" s="686"/>
      <c r="H390" s="705">
        <v>0</v>
      </c>
      <c r="I390" s="680">
        <v>0</v>
      </c>
      <c r="J390" s="903"/>
      <c r="K390" s="904"/>
      <c r="L390" s="705"/>
      <c r="M390" s="707">
        <v>0</v>
      </c>
      <c r="N390" s="702"/>
      <c r="O390" s="705"/>
      <c r="P390" s="707">
        <v>0</v>
      </c>
      <c r="Q390" s="893"/>
      <c r="R390" s="703"/>
      <c r="S390" s="703"/>
      <c r="T390" s="686"/>
      <c r="U390" s="686"/>
      <c r="V390" s="686"/>
      <c r="W390" s="686"/>
      <c r="X390" s="686"/>
      <c r="Y390" s="686"/>
      <c r="Z390" s="686"/>
      <c r="AA390" s="686"/>
      <c r="AB390" s="686"/>
      <c r="AC390" s="686"/>
      <c r="AD390" s="686"/>
      <c r="AE390" s="703"/>
      <c r="AF390" s="686"/>
      <c r="AG390" s="686"/>
      <c r="AH390" s="686"/>
      <c r="AI390" s="686"/>
      <c r="AJ390" s="686"/>
      <c r="AK390" s="686"/>
      <c r="AL390" s="686"/>
      <c r="AM390" s="686"/>
      <c r="AN390" s="686"/>
      <c r="AO390" s="686"/>
      <c r="AP390" s="704"/>
    </row>
    <row r="391" spans="1:43" ht="12.5" outlineLevel="3">
      <c r="A391" s="799" t="s">
        <v>2501</v>
      </c>
      <c r="B391" s="800" t="s">
        <v>2502</v>
      </c>
      <c r="C391" s="801" t="s">
        <v>2503</v>
      </c>
      <c r="D391" s="802"/>
      <c r="E391" s="803"/>
      <c r="F391" s="686">
        <v>16998027.800999999</v>
      </c>
      <c r="G391" s="686">
        <v>15730858.691</v>
      </c>
      <c r="H391" s="686">
        <v>1267169.1099999994</v>
      </c>
      <c r="I391" s="804">
        <v>8.0553079452997514E-2</v>
      </c>
      <c r="J391" s="804"/>
      <c r="K391" s="805"/>
      <c r="L391" s="705">
        <v>12670079.901000001</v>
      </c>
      <c r="M391" s="707">
        <v>4327947.8999999985</v>
      </c>
      <c r="N391" s="805"/>
      <c r="O391" s="705">
        <v>16907103.230999999</v>
      </c>
      <c r="P391" s="707">
        <v>90924.570000000298</v>
      </c>
      <c r="R391" s="703">
        <v>7869993.051</v>
      </c>
      <c r="S391" s="703">
        <v>7869993.051</v>
      </c>
      <c r="T391" s="686">
        <v>8196169.4309999999</v>
      </c>
      <c r="U391" s="686">
        <v>8657520.4309999999</v>
      </c>
      <c r="V391" s="686">
        <v>8392697.0610000007</v>
      </c>
      <c r="W391" s="686">
        <v>8726293.6909999996</v>
      </c>
      <c r="X391" s="686">
        <v>8933628.7210000008</v>
      </c>
      <c r="Y391" s="686">
        <v>24474046.081</v>
      </c>
      <c r="Z391" s="686">
        <v>12670079.901000001</v>
      </c>
      <c r="AA391" s="686">
        <v>12376200.280999999</v>
      </c>
      <c r="AB391" s="686">
        <v>16877498.280999999</v>
      </c>
      <c r="AC391" s="686">
        <v>14561242.491</v>
      </c>
      <c r="AD391" s="686">
        <v>15730858.691</v>
      </c>
      <c r="AE391" s="703">
        <v>15699618.321</v>
      </c>
      <c r="AF391" s="686">
        <v>16858673.800999999</v>
      </c>
      <c r="AG391" s="686">
        <v>16785356.640999999</v>
      </c>
      <c r="AH391" s="686">
        <v>16093669.891000001</v>
      </c>
      <c r="AI391" s="686">
        <v>16262225.361</v>
      </c>
      <c r="AJ391" s="686">
        <v>17142805.820999999</v>
      </c>
      <c r="AK391" s="686">
        <v>16907103.230999999</v>
      </c>
      <c r="AL391" s="686">
        <v>16998027.800999999</v>
      </c>
      <c r="AM391" s="686">
        <v>16998027.800999999</v>
      </c>
      <c r="AN391" s="686">
        <v>16998027.800999999</v>
      </c>
      <c r="AO391" s="686">
        <v>16998027.800999999</v>
      </c>
      <c r="AP391" s="704">
        <v>16998027.800999999</v>
      </c>
      <c r="AQ391" s="686"/>
    </row>
    <row r="392" spans="1:43" ht="12.5" outlineLevel="3">
      <c r="A392" s="799" t="s">
        <v>2504</v>
      </c>
      <c r="B392" s="800" t="s">
        <v>2505</v>
      </c>
      <c r="C392" s="801" t="s">
        <v>2506</v>
      </c>
      <c r="D392" s="802"/>
      <c r="E392" s="803"/>
      <c r="F392" s="686">
        <v>16476227.91</v>
      </c>
      <c r="G392" s="686">
        <v>16476227.91</v>
      </c>
      <c r="H392" s="686">
        <v>0</v>
      </c>
      <c r="I392" s="804">
        <v>0</v>
      </c>
      <c r="J392" s="804"/>
      <c r="K392" s="805"/>
      <c r="L392" s="705">
        <v>15625910.34</v>
      </c>
      <c r="M392" s="707">
        <v>850317.5700000003</v>
      </c>
      <c r="N392" s="805"/>
      <c r="O392" s="705">
        <v>16476227.91</v>
      </c>
      <c r="P392" s="707">
        <v>0</v>
      </c>
      <c r="R392" s="703">
        <v>15625910.34</v>
      </c>
      <c r="S392" s="703">
        <v>15625910.34</v>
      </c>
      <c r="T392" s="686">
        <v>15625910.34</v>
      </c>
      <c r="U392" s="686">
        <v>15625910.34</v>
      </c>
      <c r="V392" s="686">
        <v>15625910.34</v>
      </c>
      <c r="W392" s="686">
        <v>15625910.34</v>
      </c>
      <c r="X392" s="686">
        <v>15625910.34</v>
      </c>
      <c r="Y392" s="686">
        <v>15625910.34</v>
      </c>
      <c r="Z392" s="686">
        <v>15625910.34</v>
      </c>
      <c r="AA392" s="686">
        <v>15625910.34</v>
      </c>
      <c r="AB392" s="686">
        <v>16157923.810000001</v>
      </c>
      <c r="AC392" s="686">
        <v>17425528.57</v>
      </c>
      <c r="AD392" s="686">
        <v>16476227.91</v>
      </c>
      <c r="AE392" s="703">
        <v>16476227.91</v>
      </c>
      <c r="AF392" s="686">
        <v>16476227.91</v>
      </c>
      <c r="AG392" s="686">
        <v>16476227.91</v>
      </c>
      <c r="AH392" s="686">
        <v>16476227.91</v>
      </c>
      <c r="AI392" s="686">
        <v>16476227.91</v>
      </c>
      <c r="AJ392" s="686">
        <v>16476227.91</v>
      </c>
      <c r="AK392" s="686">
        <v>16476227.91</v>
      </c>
      <c r="AL392" s="686">
        <v>16476227.91</v>
      </c>
      <c r="AM392" s="686">
        <v>16476227.91</v>
      </c>
      <c r="AN392" s="686">
        <v>16476227.91</v>
      </c>
      <c r="AO392" s="686">
        <v>16476227.91</v>
      </c>
      <c r="AP392" s="704">
        <v>16476227.91</v>
      </c>
      <c r="AQ392" s="686"/>
    </row>
    <row r="393" spans="1:43" ht="12.5" outlineLevel="3">
      <c r="A393" s="799" t="s">
        <v>2507</v>
      </c>
      <c r="B393" s="800" t="s">
        <v>2508</v>
      </c>
      <c r="C393" s="801" t="s">
        <v>2509</v>
      </c>
      <c r="D393" s="802"/>
      <c r="E393" s="803"/>
      <c r="F393" s="686">
        <v>-0.01</v>
      </c>
      <c r="G393" s="686">
        <v>-0.01</v>
      </c>
      <c r="H393" s="686">
        <v>0</v>
      </c>
      <c r="I393" s="804">
        <v>0</v>
      </c>
      <c r="J393" s="804"/>
      <c r="K393" s="805"/>
      <c r="L393" s="705">
        <v>-0.01</v>
      </c>
      <c r="M393" s="707">
        <v>0</v>
      </c>
      <c r="N393" s="805"/>
      <c r="O393" s="705">
        <v>-0.01</v>
      </c>
      <c r="P393" s="707">
        <v>0</v>
      </c>
      <c r="R393" s="703">
        <v>-0.01</v>
      </c>
      <c r="S393" s="703">
        <v>-0.01</v>
      </c>
      <c r="T393" s="686">
        <v>-0.01</v>
      </c>
      <c r="U393" s="686">
        <v>-0.01</v>
      </c>
      <c r="V393" s="686">
        <v>-0.01</v>
      </c>
      <c r="W393" s="686">
        <v>-0.01</v>
      </c>
      <c r="X393" s="686">
        <v>-0.01</v>
      </c>
      <c r="Y393" s="686">
        <v>-0.01</v>
      </c>
      <c r="Z393" s="686">
        <v>-0.01</v>
      </c>
      <c r="AA393" s="686">
        <v>-0.01</v>
      </c>
      <c r="AB393" s="686">
        <v>-0.01</v>
      </c>
      <c r="AC393" s="686">
        <v>-0.01</v>
      </c>
      <c r="AD393" s="686">
        <v>-0.01</v>
      </c>
      <c r="AE393" s="703">
        <v>-0.01</v>
      </c>
      <c r="AF393" s="686">
        <v>-0.01</v>
      </c>
      <c r="AG393" s="686">
        <v>-0.01</v>
      </c>
      <c r="AH393" s="686">
        <v>-0.01</v>
      </c>
      <c r="AI393" s="686">
        <v>-0.01</v>
      </c>
      <c r="AJ393" s="686">
        <v>-0.01</v>
      </c>
      <c r="AK393" s="686">
        <v>-0.01</v>
      </c>
      <c r="AL393" s="686">
        <v>-0.01</v>
      </c>
      <c r="AM393" s="686">
        <v>-0.01</v>
      </c>
      <c r="AN393" s="686">
        <v>-0.01</v>
      </c>
      <c r="AO393" s="686">
        <v>-0.01</v>
      </c>
      <c r="AP393" s="704">
        <v>-0.01</v>
      </c>
      <c r="AQ393" s="686"/>
    </row>
    <row r="394" spans="1:43" ht="12.5" outlineLevel="3">
      <c r="A394" s="799" t="s">
        <v>2510</v>
      </c>
      <c r="B394" s="800" t="s">
        <v>2511</v>
      </c>
      <c r="C394" s="801" t="s">
        <v>2512</v>
      </c>
      <c r="D394" s="802"/>
      <c r="E394" s="803"/>
      <c r="F394" s="686">
        <v>19710091.629999999</v>
      </c>
      <c r="G394" s="686">
        <v>21237110.66</v>
      </c>
      <c r="H394" s="686">
        <v>-1527019.0300000012</v>
      </c>
      <c r="I394" s="804">
        <v>-7.1903332541188594E-2</v>
      </c>
      <c r="J394" s="804"/>
      <c r="K394" s="805"/>
      <c r="L394" s="705">
        <v>20930376.440000001</v>
      </c>
      <c r="M394" s="707">
        <v>-1220284.8100000024</v>
      </c>
      <c r="N394" s="805"/>
      <c r="O394" s="705">
        <v>19740405.050000001</v>
      </c>
      <c r="P394" s="707">
        <v>-30313.420000001788</v>
      </c>
      <c r="R394" s="703">
        <v>20581158.190000001</v>
      </c>
      <c r="S394" s="703">
        <v>20581158.190000001</v>
      </c>
      <c r="T394" s="686">
        <v>20654891.059999999</v>
      </c>
      <c r="U394" s="686">
        <v>20658971.640000001</v>
      </c>
      <c r="V394" s="686">
        <v>20670824.850000001</v>
      </c>
      <c r="W394" s="686">
        <v>20748963.5</v>
      </c>
      <c r="X394" s="686">
        <v>20762286.789999999</v>
      </c>
      <c r="Y394" s="686">
        <v>20554934.359999999</v>
      </c>
      <c r="Z394" s="686">
        <v>20930376.440000001</v>
      </c>
      <c r="AA394" s="686">
        <v>20958885.399999999</v>
      </c>
      <c r="AB394" s="686">
        <v>21095189.969999999</v>
      </c>
      <c r="AC394" s="686">
        <v>21122211.149999999</v>
      </c>
      <c r="AD394" s="686">
        <v>21237110.66</v>
      </c>
      <c r="AE394" s="703">
        <v>21321165.190000001</v>
      </c>
      <c r="AF394" s="686">
        <v>21301472.199999999</v>
      </c>
      <c r="AG394" s="686">
        <v>21465740.129999999</v>
      </c>
      <c r="AH394" s="686">
        <v>21516150.739999998</v>
      </c>
      <c r="AI394" s="686">
        <v>21576627.82</v>
      </c>
      <c r="AJ394" s="686">
        <v>22101262.920000002</v>
      </c>
      <c r="AK394" s="686">
        <v>19740405.050000001</v>
      </c>
      <c r="AL394" s="686">
        <v>19710091.629999999</v>
      </c>
      <c r="AM394" s="686">
        <v>19710091.629999999</v>
      </c>
      <c r="AN394" s="686">
        <v>19710091.629999999</v>
      </c>
      <c r="AO394" s="686">
        <v>19710091.629999999</v>
      </c>
      <c r="AP394" s="704">
        <v>19710091.629999999</v>
      </c>
      <c r="AQ394" s="686"/>
    </row>
    <row r="395" spans="1:43" ht="12.5" outlineLevel="3">
      <c r="A395" s="799" t="s">
        <v>2513</v>
      </c>
      <c r="B395" s="800" t="s">
        <v>2514</v>
      </c>
      <c r="C395" s="801" t="s">
        <v>2515</v>
      </c>
      <c r="D395" s="802"/>
      <c r="E395" s="803"/>
      <c r="F395" s="686">
        <v>26547854.77</v>
      </c>
      <c r="G395" s="686">
        <v>28689019.199999999</v>
      </c>
      <c r="H395" s="686">
        <v>-2141164.4299999997</v>
      </c>
      <c r="I395" s="804">
        <v>-7.4633587682913879E-2</v>
      </c>
      <c r="J395" s="804"/>
      <c r="K395" s="805"/>
      <c r="L395" s="705">
        <v>29572717</v>
      </c>
      <c r="M395" s="707">
        <v>-3024862.2300000004</v>
      </c>
      <c r="N395" s="805"/>
      <c r="O395" s="705">
        <v>26642185.079999998</v>
      </c>
      <c r="P395" s="707">
        <v>-94330.309999998659</v>
      </c>
      <c r="R395" s="703">
        <v>30889969.539999999</v>
      </c>
      <c r="S395" s="703">
        <v>30889969.539999999</v>
      </c>
      <c r="T395" s="686">
        <v>30799104.489999998</v>
      </c>
      <c r="U395" s="686">
        <v>30505497.370000001</v>
      </c>
      <c r="V395" s="686">
        <v>30313260.59</v>
      </c>
      <c r="W395" s="686">
        <v>30128466</v>
      </c>
      <c r="X395" s="686">
        <v>29943671.760000002</v>
      </c>
      <c r="Y395" s="686">
        <v>29758877.530000001</v>
      </c>
      <c r="Z395" s="686">
        <v>29572717</v>
      </c>
      <c r="AA395" s="686">
        <v>29388266.809999999</v>
      </c>
      <c r="AB395" s="686">
        <v>29018778.84</v>
      </c>
      <c r="AC395" s="686">
        <v>28846921.109999999</v>
      </c>
      <c r="AD395" s="686">
        <v>28689019.199999999</v>
      </c>
      <c r="AE395" s="703">
        <v>28591636.129999999</v>
      </c>
      <c r="AF395" s="686">
        <v>28494253.420000002</v>
      </c>
      <c r="AG395" s="686">
        <v>28396870.68</v>
      </c>
      <c r="AH395" s="686">
        <v>28299487.940000001</v>
      </c>
      <c r="AI395" s="686">
        <v>28202105.18</v>
      </c>
      <c r="AJ395" s="686">
        <v>26736515.43</v>
      </c>
      <c r="AK395" s="686">
        <v>26642185.079999998</v>
      </c>
      <c r="AL395" s="686">
        <v>26547854.77</v>
      </c>
      <c r="AM395" s="686">
        <v>26547854.77</v>
      </c>
      <c r="AN395" s="686">
        <v>26547854.77</v>
      </c>
      <c r="AO395" s="686">
        <v>26547854.77</v>
      </c>
      <c r="AP395" s="704">
        <v>26547854.77</v>
      </c>
      <c r="AQ395" s="686"/>
    </row>
    <row r="396" spans="1:43" ht="12.5">
      <c r="A396" s="799" t="s">
        <v>2516</v>
      </c>
      <c r="B396" s="891" t="s">
        <v>2517</v>
      </c>
      <c r="C396" s="902" t="s">
        <v>2518</v>
      </c>
      <c r="D396" s="496"/>
      <c r="E396" s="893"/>
      <c r="F396" s="686">
        <v>79732202.100999996</v>
      </c>
      <c r="G396" s="686">
        <v>82133216.451000005</v>
      </c>
      <c r="H396" s="705">
        <v>-2401014.3500000089</v>
      </c>
      <c r="I396" s="680">
        <v>-2.9233170862514975E-2</v>
      </c>
      <c r="J396" s="903"/>
      <c r="K396" s="904"/>
      <c r="L396" s="705">
        <v>78799083.671000004</v>
      </c>
      <c r="M396" s="707">
        <v>933118.42999999225</v>
      </c>
      <c r="N396" s="702"/>
      <c r="O396" s="705">
        <v>79765921.260999992</v>
      </c>
      <c r="P396" s="707">
        <v>-33719.159999996424</v>
      </c>
      <c r="Q396" s="893"/>
      <c r="R396" s="703">
        <v>74967031.111000001</v>
      </c>
      <c r="S396" s="703">
        <v>74967031.111000001</v>
      </c>
      <c r="T396" s="686">
        <v>75276075.31099999</v>
      </c>
      <c r="U396" s="686">
        <v>75447899.770999998</v>
      </c>
      <c r="V396" s="686">
        <v>75002692.831</v>
      </c>
      <c r="W396" s="686">
        <v>75229633.520999998</v>
      </c>
      <c r="X396" s="686">
        <v>75265497.600999996</v>
      </c>
      <c r="Y396" s="686">
        <v>90413768.300999999</v>
      </c>
      <c r="Z396" s="686">
        <v>78799083.671000004</v>
      </c>
      <c r="AA396" s="686">
        <v>78349262.820999995</v>
      </c>
      <c r="AB396" s="686">
        <v>83149390.891000003</v>
      </c>
      <c r="AC396" s="686">
        <v>81955903.31099999</v>
      </c>
      <c r="AD396" s="686">
        <v>82133216.451000005</v>
      </c>
      <c r="AE396" s="703">
        <v>82088647.540999994</v>
      </c>
      <c r="AF396" s="686">
        <v>83130627.320999995</v>
      </c>
      <c r="AG396" s="686">
        <v>83124195.350999996</v>
      </c>
      <c r="AH396" s="686">
        <v>82385536.471000001</v>
      </c>
      <c r="AI396" s="686">
        <v>82517186.261000007</v>
      </c>
      <c r="AJ396" s="686">
        <v>82456812.07100001</v>
      </c>
      <c r="AK396" s="686">
        <v>79765921.260999992</v>
      </c>
      <c r="AL396" s="686">
        <v>79732202.100999996</v>
      </c>
      <c r="AM396" s="686">
        <v>79732202.100999996</v>
      </c>
      <c r="AN396" s="686">
        <v>79732202.100999996</v>
      </c>
      <c r="AO396" s="686">
        <v>79732202.100999996</v>
      </c>
      <c r="AP396" s="704">
        <v>79732202.100999996</v>
      </c>
    </row>
    <row r="397" spans="1:43" ht="1" customHeight="1" outlineLevel="2">
      <c r="A397" s="799"/>
      <c r="B397" s="891"/>
      <c r="C397" s="902"/>
      <c r="D397" s="496"/>
      <c r="E397" s="893"/>
      <c r="F397" s="686"/>
      <c r="G397" s="686"/>
      <c r="H397" s="705">
        <v>0</v>
      </c>
      <c r="I397" s="680">
        <v>0</v>
      </c>
      <c r="J397" s="903"/>
      <c r="K397" s="904"/>
      <c r="L397" s="705"/>
      <c r="M397" s="707">
        <v>0</v>
      </c>
      <c r="N397" s="702"/>
      <c r="O397" s="705"/>
      <c r="P397" s="707">
        <v>0</v>
      </c>
      <c r="Q397" s="893"/>
      <c r="R397" s="703"/>
      <c r="S397" s="703"/>
      <c r="T397" s="686"/>
      <c r="U397" s="686"/>
      <c r="V397" s="686"/>
      <c r="W397" s="686"/>
      <c r="X397" s="686"/>
      <c r="Y397" s="686"/>
      <c r="Z397" s="686"/>
      <c r="AA397" s="686"/>
      <c r="AB397" s="686"/>
      <c r="AC397" s="686"/>
      <c r="AD397" s="686"/>
      <c r="AE397" s="703"/>
      <c r="AF397" s="686"/>
      <c r="AG397" s="686"/>
      <c r="AH397" s="686"/>
      <c r="AI397" s="686"/>
      <c r="AJ397" s="686"/>
      <c r="AK397" s="686"/>
      <c r="AL397" s="686"/>
      <c r="AM397" s="686"/>
      <c r="AN397" s="686"/>
      <c r="AO397" s="686"/>
      <c r="AP397" s="704"/>
    </row>
    <row r="398" spans="1:43" ht="12.5">
      <c r="A398" s="894" t="s">
        <v>2519</v>
      </c>
      <c r="B398" s="895" t="s">
        <v>2520</v>
      </c>
      <c r="C398" s="921" t="s">
        <v>2521</v>
      </c>
      <c r="D398" s="897"/>
      <c r="E398" s="898"/>
      <c r="F398" s="708">
        <v>0</v>
      </c>
      <c r="G398" s="708">
        <v>0</v>
      </c>
      <c r="H398" s="708">
        <v>0</v>
      </c>
      <c r="I398" s="681">
        <v>0</v>
      </c>
      <c r="J398" s="922"/>
      <c r="K398" s="923"/>
      <c r="L398" s="708">
        <v>0</v>
      </c>
      <c r="M398" s="711">
        <v>0</v>
      </c>
      <c r="N398" s="710"/>
      <c r="O398" s="708">
        <v>0</v>
      </c>
      <c r="P398" s="711">
        <v>0</v>
      </c>
      <c r="Q398" s="898"/>
      <c r="R398" s="712">
        <v>0</v>
      </c>
      <c r="S398" s="712">
        <v>0</v>
      </c>
      <c r="T398" s="708">
        <v>0</v>
      </c>
      <c r="U398" s="708">
        <v>0</v>
      </c>
      <c r="V398" s="708">
        <v>0</v>
      </c>
      <c r="W398" s="708">
        <v>0</v>
      </c>
      <c r="X398" s="708">
        <v>0</v>
      </c>
      <c r="Y398" s="708">
        <v>0</v>
      </c>
      <c r="Z398" s="708">
        <v>0</v>
      </c>
      <c r="AA398" s="708">
        <v>0</v>
      </c>
      <c r="AB398" s="708">
        <v>0</v>
      </c>
      <c r="AC398" s="708">
        <v>0</v>
      </c>
      <c r="AD398" s="708">
        <v>0</v>
      </c>
      <c r="AE398" s="712">
        <v>0</v>
      </c>
      <c r="AF398" s="708">
        <v>0</v>
      </c>
      <c r="AG398" s="708">
        <v>0</v>
      </c>
      <c r="AH398" s="708">
        <v>0</v>
      </c>
      <c r="AI398" s="708">
        <v>0</v>
      </c>
      <c r="AJ398" s="708">
        <v>0</v>
      </c>
      <c r="AK398" s="708">
        <v>0</v>
      </c>
      <c r="AL398" s="708">
        <v>0</v>
      </c>
      <c r="AM398" s="708">
        <v>0</v>
      </c>
      <c r="AN398" s="708">
        <v>0</v>
      </c>
      <c r="AO398" s="708">
        <v>0</v>
      </c>
      <c r="AP398" s="713">
        <v>0</v>
      </c>
    </row>
    <row r="399" spans="1:43" s="863" customFormat="1" ht="13">
      <c r="B399" s="807" t="s">
        <v>2522</v>
      </c>
      <c r="C399" s="925" t="s">
        <v>2523</v>
      </c>
      <c r="D399" s="926"/>
      <c r="E399" s="813"/>
      <c r="F399" s="721">
        <v>381598737.78400004</v>
      </c>
      <c r="G399" s="721">
        <v>849989036.20399988</v>
      </c>
      <c r="H399" s="721">
        <v>-468390298.41999984</v>
      </c>
      <c r="I399" s="683">
        <v>-0.55105451772860847</v>
      </c>
      <c r="J399" s="927"/>
      <c r="K399" s="928"/>
      <c r="L399" s="721">
        <v>831805588.14399981</v>
      </c>
      <c r="M399" s="722">
        <v>-450206850.35999978</v>
      </c>
      <c r="N399" s="723"/>
      <c r="O399" s="721">
        <v>390410373.03399998</v>
      </c>
      <c r="P399" s="722">
        <v>-8811635.2499999404</v>
      </c>
      <c r="Q399" s="813"/>
      <c r="R399" s="724">
        <v>803508110.94400001</v>
      </c>
      <c r="S399" s="724">
        <v>802937993.18399978</v>
      </c>
      <c r="T399" s="691">
        <v>800221527.20399976</v>
      </c>
      <c r="U399" s="691">
        <v>793022021.14399981</v>
      </c>
      <c r="V399" s="691">
        <v>790415056.12399983</v>
      </c>
      <c r="W399" s="691">
        <v>781103699.21399999</v>
      </c>
      <c r="X399" s="691">
        <v>824791143.86399984</v>
      </c>
      <c r="Y399" s="691">
        <v>843675802.54399991</v>
      </c>
      <c r="Z399" s="691">
        <v>831805588.14399981</v>
      </c>
      <c r="AA399" s="691">
        <v>830624810.90399981</v>
      </c>
      <c r="AB399" s="691">
        <v>837975214.01399982</v>
      </c>
      <c r="AC399" s="691">
        <v>834149466.46399975</v>
      </c>
      <c r="AD399" s="691">
        <v>849989036.20399988</v>
      </c>
      <c r="AE399" s="724">
        <v>851495356.45399976</v>
      </c>
      <c r="AF399" s="691">
        <v>846368435.80299997</v>
      </c>
      <c r="AG399" s="691">
        <v>854857184.84299994</v>
      </c>
      <c r="AH399" s="691">
        <v>852608220.17900014</v>
      </c>
      <c r="AI399" s="691">
        <v>852469630.53400004</v>
      </c>
      <c r="AJ399" s="691">
        <v>392364776.69400012</v>
      </c>
      <c r="AK399" s="691">
        <v>390410373.03399998</v>
      </c>
      <c r="AL399" s="691">
        <v>381598737.78400004</v>
      </c>
      <c r="AM399" s="691">
        <v>377600953.54400009</v>
      </c>
      <c r="AN399" s="691">
        <v>379681819.54400009</v>
      </c>
      <c r="AO399" s="691">
        <v>379681819.54400009</v>
      </c>
      <c r="AP399" s="725">
        <v>379681819.54400009</v>
      </c>
    </row>
    <row r="400" spans="1:43" s="863" customFormat="1" ht="13">
      <c r="B400" s="807" t="s">
        <v>2524</v>
      </c>
      <c r="C400" s="863" t="s">
        <v>2525</v>
      </c>
      <c r="D400" s="926"/>
      <c r="E400" s="813"/>
      <c r="F400" s="691">
        <v>3100095533.6469994</v>
      </c>
      <c r="G400" s="691">
        <v>3404094827.9929996</v>
      </c>
      <c r="H400" s="721">
        <v>-303999294.34600019</v>
      </c>
      <c r="I400" s="683">
        <v>-8.9304002886791897E-2</v>
      </c>
      <c r="J400" s="927"/>
      <c r="K400" s="928"/>
      <c r="L400" s="721">
        <v>3315160344.3710003</v>
      </c>
      <c r="M400" s="722">
        <v>-215064810.72400093</v>
      </c>
      <c r="N400" s="723"/>
      <c r="O400" s="721">
        <v>3103573807.0330005</v>
      </c>
      <c r="P400" s="722">
        <v>-3478273.3860011101</v>
      </c>
      <c r="Q400" s="813"/>
      <c r="R400" s="724">
        <v>3243855816.4689999</v>
      </c>
      <c r="S400" s="724">
        <v>3242715391.5110006</v>
      </c>
      <c r="T400" s="691">
        <v>3229873295.4709997</v>
      </c>
      <c r="U400" s="691">
        <v>3224378827.0570002</v>
      </c>
      <c r="V400" s="691">
        <v>3233004980.427</v>
      </c>
      <c r="W400" s="691">
        <v>3234085940.1970005</v>
      </c>
      <c r="X400" s="691">
        <v>3305164286.0609999</v>
      </c>
      <c r="Y400" s="691">
        <v>3328422405.9169998</v>
      </c>
      <c r="Z400" s="691">
        <v>3315160344.3710003</v>
      </c>
      <c r="AA400" s="691">
        <v>3333421274.1510005</v>
      </c>
      <c r="AB400" s="691">
        <v>3349332016.9809995</v>
      </c>
      <c r="AC400" s="691">
        <v>3364681765.0070004</v>
      </c>
      <c r="AD400" s="691">
        <v>3404094827.9929996</v>
      </c>
      <c r="AE400" s="724">
        <v>3406733054.1330004</v>
      </c>
      <c r="AF400" s="691">
        <v>3406052868.6199994</v>
      </c>
      <c r="AG400" s="691">
        <v>3435699167.2799997</v>
      </c>
      <c r="AH400" s="691">
        <v>3435355588.1379995</v>
      </c>
      <c r="AI400" s="691">
        <v>3449326711.5669999</v>
      </c>
      <c r="AJ400" s="691">
        <v>3074099513.717</v>
      </c>
      <c r="AK400" s="691">
        <v>3103573807.0330005</v>
      </c>
      <c r="AL400" s="691">
        <v>3100095533.6469994</v>
      </c>
      <c r="AM400" s="691">
        <v>3007096870.4070001</v>
      </c>
      <c r="AN400" s="691">
        <v>3009177736.4070001</v>
      </c>
      <c r="AO400" s="691">
        <v>3009177736.4070001</v>
      </c>
      <c r="AP400" s="725">
        <v>3009177736.4070001</v>
      </c>
    </row>
    <row r="401" spans="1:43" ht="5.25" customHeight="1">
      <c r="A401" s="799"/>
      <c r="B401" s="891"/>
      <c r="D401" s="496"/>
      <c r="E401" s="893"/>
      <c r="F401" s="686"/>
      <c r="G401" s="686"/>
      <c r="H401" s="705"/>
      <c r="I401" s="680"/>
      <c r="J401" s="903"/>
      <c r="K401" s="904"/>
      <c r="L401" s="705"/>
      <c r="M401" s="707"/>
      <c r="N401" s="702"/>
      <c r="O401" s="705"/>
      <c r="P401" s="707"/>
      <c r="Q401" s="893"/>
      <c r="R401" s="703"/>
      <c r="S401" s="703"/>
      <c r="T401" s="686"/>
      <c r="U401" s="686"/>
      <c r="V401" s="686"/>
      <c r="W401" s="686"/>
      <c r="X401" s="686"/>
      <c r="Y401" s="686"/>
      <c r="Z401" s="686"/>
      <c r="AA401" s="686"/>
      <c r="AB401" s="686"/>
      <c r="AC401" s="686"/>
      <c r="AD401" s="686"/>
      <c r="AE401" s="703"/>
      <c r="AF401" s="686"/>
      <c r="AG401" s="686"/>
      <c r="AH401" s="686"/>
      <c r="AI401" s="686"/>
      <c r="AJ401" s="686"/>
      <c r="AK401" s="686"/>
      <c r="AL401" s="686"/>
      <c r="AM401" s="686"/>
      <c r="AN401" s="686"/>
      <c r="AO401" s="686"/>
      <c r="AP401" s="704"/>
    </row>
    <row r="402" spans="1:43" ht="6.75" customHeight="1">
      <c r="A402" s="799"/>
      <c r="B402" s="930"/>
      <c r="C402" s="931"/>
      <c r="D402" s="496"/>
      <c r="E402" s="932"/>
      <c r="F402" s="726"/>
      <c r="G402" s="726"/>
      <c r="H402" s="705"/>
      <c r="I402" s="680"/>
      <c r="J402" s="888"/>
      <c r="K402" s="889"/>
      <c r="L402" s="727"/>
      <c r="M402" s="707"/>
      <c r="N402" s="702"/>
      <c r="O402" s="727"/>
      <c r="P402" s="707"/>
      <c r="Q402" s="932"/>
      <c r="R402" s="703"/>
      <c r="S402" s="703"/>
      <c r="T402" s="686"/>
      <c r="U402" s="686"/>
      <c r="V402" s="686"/>
      <c r="W402" s="686"/>
      <c r="X402" s="686"/>
      <c r="Y402" s="686"/>
      <c r="Z402" s="686"/>
      <c r="AA402" s="686"/>
      <c r="AB402" s="686"/>
      <c r="AC402" s="686"/>
      <c r="AD402" s="686"/>
      <c r="AE402" s="703"/>
      <c r="AF402" s="686"/>
      <c r="AG402" s="686"/>
      <c r="AH402" s="686"/>
      <c r="AI402" s="686"/>
      <c r="AJ402" s="686"/>
      <c r="AK402" s="686"/>
      <c r="AL402" s="686"/>
      <c r="AM402" s="686"/>
      <c r="AN402" s="686"/>
      <c r="AO402" s="686"/>
      <c r="AP402" s="704"/>
    </row>
    <row r="403" spans="1:43" s="905" customFormat="1" ht="12.5">
      <c r="B403" s="906" t="s">
        <v>440</v>
      </c>
      <c r="C403" s="907" t="s">
        <v>2526</v>
      </c>
      <c r="D403" s="908"/>
      <c r="E403" s="933"/>
      <c r="F403" s="910"/>
      <c r="G403" s="910"/>
      <c r="H403" s="705"/>
      <c r="I403" s="680"/>
      <c r="J403" s="934"/>
      <c r="K403" s="935"/>
      <c r="L403" s="913"/>
      <c r="M403" s="707"/>
      <c r="N403" s="720"/>
      <c r="O403" s="913"/>
      <c r="P403" s="707"/>
      <c r="Q403" s="933"/>
      <c r="R403" s="914"/>
      <c r="S403" s="914"/>
      <c r="T403" s="915"/>
      <c r="U403" s="915"/>
      <c r="V403" s="915"/>
      <c r="W403" s="915"/>
      <c r="X403" s="915"/>
      <c r="Y403" s="915"/>
      <c r="Z403" s="915"/>
      <c r="AA403" s="915"/>
      <c r="AB403" s="915"/>
      <c r="AC403" s="915"/>
      <c r="AD403" s="915"/>
      <c r="AE403" s="914"/>
      <c r="AF403" s="915"/>
      <c r="AG403" s="915"/>
      <c r="AH403" s="915"/>
      <c r="AI403" s="915"/>
      <c r="AJ403" s="915"/>
      <c r="AK403" s="915"/>
      <c r="AL403" s="915"/>
      <c r="AM403" s="915"/>
      <c r="AN403" s="915"/>
      <c r="AO403" s="915"/>
      <c r="AP403" s="916"/>
    </row>
    <row r="404" spans="1:43" ht="9.75" customHeight="1" outlineLevel="2">
      <c r="A404" s="799"/>
      <c r="B404" s="906"/>
      <c r="C404" s="907"/>
      <c r="D404" s="929"/>
      <c r="E404" s="936"/>
      <c r="F404" s="717"/>
      <c r="G404" s="717"/>
      <c r="H404" s="705">
        <v>0</v>
      </c>
      <c r="I404" s="680">
        <v>0</v>
      </c>
      <c r="J404" s="937"/>
      <c r="K404" s="938"/>
      <c r="L404" s="718"/>
      <c r="M404" s="707">
        <v>0</v>
      </c>
      <c r="N404" s="719"/>
      <c r="O404" s="718"/>
      <c r="P404" s="707">
        <v>0</v>
      </c>
      <c r="Q404" s="936"/>
      <c r="R404" s="703"/>
      <c r="S404" s="703"/>
      <c r="T404" s="686"/>
      <c r="U404" s="686"/>
      <c r="V404" s="686"/>
      <c r="W404" s="686"/>
      <c r="X404" s="686"/>
      <c r="Y404" s="686"/>
      <c r="Z404" s="686"/>
      <c r="AA404" s="686"/>
      <c r="AB404" s="686"/>
      <c r="AC404" s="686"/>
      <c r="AD404" s="686"/>
      <c r="AE404" s="703"/>
      <c r="AF404" s="686"/>
      <c r="AG404" s="686"/>
      <c r="AH404" s="686"/>
      <c r="AI404" s="686"/>
      <c r="AJ404" s="686"/>
      <c r="AK404" s="686"/>
      <c r="AL404" s="686"/>
      <c r="AM404" s="686"/>
      <c r="AN404" s="686"/>
      <c r="AO404" s="686"/>
      <c r="AP404" s="704"/>
    </row>
    <row r="405" spans="1:43" ht="12.5" outlineLevel="3">
      <c r="A405" s="799" t="s">
        <v>2527</v>
      </c>
      <c r="B405" s="800" t="s">
        <v>2528</v>
      </c>
      <c r="C405" s="801" t="s">
        <v>2529</v>
      </c>
      <c r="D405" s="802"/>
      <c r="E405" s="803"/>
      <c r="F405" s="686">
        <v>50450000</v>
      </c>
      <c r="G405" s="686">
        <v>50450000</v>
      </c>
      <c r="H405" s="686">
        <v>0</v>
      </c>
      <c r="I405" s="804">
        <v>0</v>
      </c>
      <c r="J405" s="804"/>
      <c r="K405" s="805"/>
      <c r="L405" s="705">
        <v>50450000</v>
      </c>
      <c r="M405" s="707">
        <v>0</v>
      </c>
      <c r="N405" s="805"/>
      <c r="O405" s="705">
        <v>50450000</v>
      </c>
      <c r="P405" s="707">
        <v>0</v>
      </c>
      <c r="R405" s="703">
        <v>50450000</v>
      </c>
      <c r="S405" s="703">
        <v>50450000</v>
      </c>
      <c r="T405" s="686">
        <v>50450000</v>
      </c>
      <c r="U405" s="686">
        <v>50450000</v>
      </c>
      <c r="V405" s="686">
        <v>50450000</v>
      </c>
      <c r="W405" s="686">
        <v>50450000</v>
      </c>
      <c r="X405" s="686">
        <v>50450000</v>
      </c>
      <c r="Y405" s="686">
        <v>50450000</v>
      </c>
      <c r="Z405" s="686">
        <v>50450000</v>
      </c>
      <c r="AA405" s="686">
        <v>50450000</v>
      </c>
      <c r="AB405" s="686">
        <v>50450000</v>
      </c>
      <c r="AC405" s="686">
        <v>50450000</v>
      </c>
      <c r="AD405" s="686">
        <v>50450000</v>
      </c>
      <c r="AE405" s="703">
        <v>50450000</v>
      </c>
      <c r="AF405" s="686">
        <v>50450000</v>
      </c>
      <c r="AG405" s="686">
        <v>50450000</v>
      </c>
      <c r="AH405" s="686">
        <v>50450000</v>
      </c>
      <c r="AI405" s="686">
        <v>50450000</v>
      </c>
      <c r="AJ405" s="686">
        <v>50450000</v>
      </c>
      <c r="AK405" s="686">
        <v>50450000</v>
      </c>
      <c r="AL405" s="686">
        <v>50450000</v>
      </c>
      <c r="AM405" s="686">
        <v>50450000</v>
      </c>
      <c r="AN405" s="686">
        <v>50450000</v>
      </c>
      <c r="AO405" s="686">
        <v>50450000</v>
      </c>
      <c r="AP405" s="704">
        <v>50450000</v>
      </c>
      <c r="AQ405" s="686"/>
    </row>
    <row r="406" spans="1:43" ht="12.5">
      <c r="A406" s="799" t="s">
        <v>2530</v>
      </c>
      <c r="B406" s="891" t="s">
        <v>646</v>
      </c>
      <c r="C406" s="902" t="s">
        <v>2531</v>
      </c>
      <c r="D406" s="496"/>
      <c r="E406" s="803"/>
      <c r="F406" s="714">
        <v>50450000</v>
      </c>
      <c r="G406" s="714">
        <v>50450000</v>
      </c>
      <c r="H406" s="705">
        <v>0</v>
      </c>
      <c r="I406" s="680">
        <v>0</v>
      </c>
      <c r="J406" s="939"/>
      <c r="K406" s="940"/>
      <c r="L406" s="715">
        <v>50450000</v>
      </c>
      <c r="M406" s="707">
        <v>0</v>
      </c>
      <c r="N406" s="702"/>
      <c r="O406" s="715">
        <v>50450000</v>
      </c>
      <c r="P406" s="707">
        <v>0</v>
      </c>
      <c r="Q406" s="803"/>
      <c r="R406" s="703">
        <v>50450000</v>
      </c>
      <c r="S406" s="703">
        <v>50450000</v>
      </c>
      <c r="T406" s="686">
        <v>50450000</v>
      </c>
      <c r="U406" s="686">
        <v>50450000</v>
      </c>
      <c r="V406" s="686">
        <v>50450000</v>
      </c>
      <c r="W406" s="686">
        <v>50450000</v>
      </c>
      <c r="X406" s="686">
        <v>50450000</v>
      </c>
      <c r="Y406" s="686">
        <v>50450000</v>
      </c>
      <c r="Z406" s="686">
        <v>50450000</v>
      </c>
      <c r="AA406" s="686">
        <v>50450000</v>
      </c>
      <c r="AB406" s="686">
        <v>50450000</v>
      </c>
      <c r="AC406" s="686">
        <v>50450000</v>
      </c>
      <c r="AD406" s="686">
        <v>50450000</v>
      </c>
      <c r="AE406" s="703">
        <v>50450000</v>
      </c>
      <c r="AF406" s="686">
        <v>50450000</v>
      </c>
      <c r="AG406" s="686">
        <v>50450000</v>
      </c>
      <c r="AH406" s="686">
        <v>50450000</v>
      </c>
      <c r="AI406" s="686">
        <v>50450000</v>
      </c>
      <c r="AJ406" s="686">
        <v>50450000</v>
      </c>
      <c r="AK406" s="686">
        <v>50450000</v>
      </c>
      <c r="AL406" s="686">
        <v>50450000</v>
      </c>
      <c r="AM406" s="686">
        <v>50450000</v>
      </c>
      <c r="AN406" s="686">
        <v>50450000</v>
      </c>
      <c r="AO406" s="686">
        <v>50450000</v>
      </c>
      <c r="AP406" s="704">
        <v>50450000</v>
      </c>
    </row>
    <row r="407" spans="1:43" ht="1" customHeight="1" outlineLevel="2">
      <c r="A407" s="799"/>
      <c r="B407" s="891"/>
      <c r="C407" s="902"/>
      <c r="D407" s="496"/>
      <c r="E407" s="803"/>
      <c r="F407" s="714"/>
      <c r="G407" s="714"/>
      <c r="H407" s="705">
        <v>0</v>
      </c>
      <c r="I407" s="680">
        <v>0</v>
      </c>
      <c r="J407" s="939"/>
      <c r="K407" s="940"/>
      <c r="L407" s="715"/>
      <c r="M407" s="707">
        <v>0</v>
      </c>
      <c r="N407" s="702"/>
      <c r="O407" s="715"/>
      <c r="P407" s="707">
        <v>0</v>
      </c>
      <c r="Q407" s="803"/>
      <c r="R407" s="703"/>
      <c r="S407" s="703"/>
      <c r="T407" s="686"/>
      <c r="U407" s="686"/>
      <c r="V407" s="686"/>
      <c r="W407" s="686"/>
      <c r="X407" s="686"/>
      <c r="Y407" s="686"/>
      <c r="Z407" s="686"/>
      <c r="AA407" s="686"/>
      <c r="AB407" s="686"/>
      <c r="AC407" s="686"/>
      <c r="AD407" s="686"/>
      <c r="AE407" s="703"/>
      <c r="AF407" s="686"/>
      <c r="AG407" s="686"/>
      <c r="AH407" s="686"/>
      <c r="AI407" s="686"/>
      <c r="AJ407" s="686"/>
      <c r="AK407" s="686"/>
      <c r="AL407" s="686"/>
      <c r="AM407" s="686"/>
      <c r="AN407" s="686"/>
      <c r="AO407" s="686"/>
      <c r="AP407" s="704"/>
    </row>
    <row r="408" spans="1:43" ht="12.5">
      <c r="A408" s="799" t="s">
        <v>2532</v>
      </c>
      <c r="B408" s="891" t="s">
        <v>648</v>
      </c>
      <c r="C408" s="902" t="s">
        <v>2533</v>
      </c>
      <c r="D408" s="496"/>
      <c r="E408" s="803"/>
      <c r="F408" s="714">
        <v>0</v>
      </c>
      <c r="G408" s="714">
        <v>0</v>
      </c>
      <c r="H408" s="705">
        <v>0</v>
      </c>
      <c r="I408" s="680">
        <v>0</v>
      </c>
      <c r="J408" s="939"/>
      <c r="K408" s="940"/>
      <c r="L408" s="715">
        <v>0</v>
      </c>
      <c r="M408" s="707">
        <v>0</v>
      </c>
      <c r="N408" s="702"/>
      <c r="O408" s="715">
        <v>0</v>
      </c>
      <c r="P408" s="707">
        <v>0</v>
      </c>
      <c r="Q408" s="803"/>
      <c r="R408" s="703">
        <v>0</v>
      </c>
      <c r="S408" s="703">
        <v>0</v>
      </c>
      <c r="T408" s="686">
        <v>0</v>
      </c>
      <c r="U408" s="686">
        <v>0</v>
      </c>
      <c r="V408" s="686">
        <v>0</v>
      </c>
      <c r="W408" s="686">
        <v>0</v>
      </c>
      <c r="X408" s="686">
        <v>0</v>
      </c>
      <c r="Y408" s="686">
        <v>0</v>
      </c>
      <c r="Z408" s="686">
        <v>0</v>
      </c>
      <c r="AA408" s="686">
        <v>0</v>
      </c>
      <c r="AB408" s="686">
        <v>0</v>
      </c>
      <c r="AC408" s="686">
        <v>0</v>
      </c>
      <c r="AD408" s="686">
        <v>0</v>
      </c>
      <c r="AE408" s="703">
        <v>0</v>
      </c>
      <c r="AF408" s="686">
        <v>0</v>
      </c>
      <c r="AG408" s="686">
        <v>0</v>
      </c>
      <c r="AH408" s="686">
        <v>0</v>
      </c>
      <c r="AI408" s="686">
        <v>0</v>
      </c>
      <c r="AJ408" s="686">
        <v>0</v>
      </c>
      <c r="AK408" s="686">
        <v>0</v>
      </c>
      <c r="AL408" s="686">
        <v>0</v>
      </c>
      <c r="AM408" s="686">
        <v>0</v>
      </c>
      <c r="AN408" s="686">
        <v>0</v>
      </c>
      <c r="AO408" s="686">
        <v>0</v>
      </c>
      <c r="AP408" s="704">
        <v>0</v>
      </c>
    </row>
    <row r="409" spans="1:43" ht="1" customHeight="1" outlineLevel="2">
      <c r="A409" s="799"/>
      <c r="B409" s="891"/>
      <c r="C409" s="902"/>
      <c r="D409" s="496"/>
      <c r="E409" s="803"/>
      <c r="F409" s="714"/>
      <c r="G409" s="714"/>
      <c r="H409" s="705">
        <v>0</v>
      </c>
      <c r="I409" s="680">
        <v>0</v>
      </c>
      <c r="J409" s="939"/>
      <c r="K409" s="940"/>
      <c r="L409" s="715"/>
      <c r="M409" s="707">
        <v>0</v>
      </c>
      <c r="N409" s="702"/>
      <c r="O409" s="715"/>
      <c r="P409" s="707">
        <v>0</v>
      </c>
      <c r="Q409" s="803"/>
      <c r="R409" s="703"/>
      <c r="S409" s="703"/>
      <c r="T409" s="686"/>
      <c r="U409" s="686"/>
      <c r="V409" s="686"/>
      <c r="W409" s="686"/>
      <c r="X409" s="686"/>
      <c r="Y409" s="686"/>
      <c r="Z409" s="686"/>
      <c r="AA409" s="686"/>
      <c r="AB409" s="686"/>
      <c r="AC409" s="686"/>
      <c r="AD409" s="686"/>
      <c r="AE409" s="703"/>
      <c r="AF409" s="686"/>
      <c r="AG409" s="686"/>
      <c r="AH409" s="686"/>
      <c r="AI409" s="686"/>
      <c r="AJ409" s="686"/>
      <c r="AK409" s="686"/>
      <c r="AL409" s="686"/>
      <c r="AM409" s="686"/>
      <c r="AN409" s="686"/>
      <c r="AO409" s="686"/>
      <c r="AP409" s="704"/>
    </row>
    <row r="410" spans="1:43" ht="12.75" customHeight="1">
      <c r="A410" s="799" t="s">
        <v>2534</v>
      </c>
      <c r="B410" s="891" t="s">
        <v>1230</v>
      </c>
      <c r="C410" s="902" t="s">
        <v>2535</v>
      </c>
      <c r="D410" s="496"/>
      <c r="E410" s="803"/>
      <c r="F410" s="714">
        <v>0</v>
      </c>
      <c r="G410" s="714">
        <v>0</v>
      </c>
      <c r="H410" s="705">
        <v>0</v>
      </c>
      <c r="I410" s="680">
        <v>0</v>
      </c>
      <c r="J410" s="939"/>
      <c r="K410" s="940"/>
      <c r="L410" s="715">
        <v>0</v>
      </c>
      <c r="M410" s="707">
        <v>0</v>
      </c>
      <c r="N410" s="702"/>
      <c r="O410" s="715">
        <v>0</v>
      </c>
      <c r="P410" s="707">
        <v>0</v>
      </c>
      <c r="Q410" s="803"/>
      <c r="R410" s="703">
        <v>0</v>
      </c>
      <c r="S410" s="703">
        <v>0</v>
      </c>
      <c r="T410" s="686">
        <v>0</v>
      </c>
      <c r="U410" s="686">
        <v>0</v>
      </c>
      <c r="V410" s="686">
        <v>0</v>
      </c>
      <c r="W410" s="686">
        <v>0</v>
      </c>
      <c r="X410" s="686">
        <v>0</v>
      </c>
      <c r="Y410" s="686">
        <v>0</v>
      </c>
      <c r="Z410" s="686">
        <v>0</v>
      </c>
      <c r="AA410" s="686">
        <v>0</v>
      </c>
      <c r="AB410" s="686">
        <v>0</v>
      </c>
      <c r="AC410" s="686">
        <v>0</v>
      </c>
      <c r="AD410" s="686">
        <v>0</v>
      </c>
      <c r="AE410" s="703">
        <v>0</v>
      </c>
      <c r="AF410" s="686">
        <v>0</v>
      </c>
      <c r="AG410" s="686">
        <v>0</v>
      </c>
      <c r="AH410" s="686">
        <v>0</v>
      </c>
      <c r="AI410" s="686">
        <v>0</v>
      </c>
      <c r="AJ410" s="686">
        <v>0</v>
      </c>
      <c r="AK410" s="686">
        <v>0</v>
      </c>
      <c r="AL410" s="686">
        <v>0</v>
      </c>
      <c r="AM410" s="686">
        <v>0</v>
      </c>
      <c r="AN410" s="686">
        <v>0</v>
      </c>
      <c r="AO410" s="686">
        <v>0</v>
      </c>
      <c r="AP410" s="704">
        <v>0</v>
      </c>
    </row>
    <row r="411" spans="1:43" ht="1" customHeight="1" outlineLevel="2">
      <c r="A411" s="799"/>
      <c r="B411" s="891"/>
      <c r="C411" s="902"/>
      <c r="D411" s="496"/>
      <c r="E411" s="803"/>
      <c r="F411" s="714"/>
      <c r="G411" s="714"/>
      <c r="H411" s="705">
        <v>0</v>
      </c>
      <c r="I411" s="680">
        <v>0</v>
      </c>
      <c r="J411" s="939"/>
      <c r="K411" s="940"/>
      <c r="L411" s="715"/>
      <c r="M411" s="707">
        <v>0</v>
      </c>
      <c r="N411" s="702"/>
      <c r="O411" s="715"/>
      <c r="P411" s="707">
        <v>0</v>
      </c>
      <c r="Q411" s="803"/>
      <c r="R411" s="703"/>
      <c r="S411" s="703"/>
      <c r="T411" s="686"/>
      <c r="U411" s="686"/>
      <c r="V411" s="686"/>
      <c r="W411" s="686"/>
      <c r="X411" s="686"/>
      <c r="Y411" s="686"/>
      <c r="Z411" s="686"/>
      <c r="AA411" s="686"/>
      <c r="AB411" s="686"/>
      <c r="AC411" s="686"/>
      <c r="AD411" s="686"/>
      <c r="AE411" s="703"/>
      <c r="AF411" s="686"/>
      <c r="AG411" s="686"/>
      <c r="AH411" s="686"/>
      <c r="AI411" s="686"/>
      <c r="AJ411" s="686"/>
      <c r="AK411" s="686"/>
      <c r="AL411" s="686"/>
      <c r="AM411" s="686"/>
      <c r="AN411" s="686"/>
      <c r="AO411" s="686"/>
      <c r="AP411" s="704"/>
    </row>
    <row r="412" spans="1:43" ht="12.5">
      <c r="A412" s="799" t="s">
        <v>2536</v>
      </c>
      <c r="B412" s="891" t="s">
        <v>1357</v>
      </c>
      <c r="C412" s="902" t="s">
        <v>2537</v>
      </c>
      <c r="D412" s="496"/>
      <c r="E412" s="803"/>
      <c r="F412" s="714">
        <v>0</v>
      </c>
      <c r="G412" s="714">
        <v>0</v>
      </c>
      <c r="H412" s="705">
        <v>0</v>
      </c>
      <c r="I412" s="680">
        <v>0</v>
      </c>
      <c r="J412" s="939"/>
      <c r="K412" s="940"/>
      <c r="L412" s="715">
        <v>0</v>
      </c>
      <c r="M412" s="707">
        <v>0</v>
      </c>
      <c r="N412" s="702"/>
      <c r="O412" s="715">
        <v>0</v>
      </c>
      <c r="P412" s="707">
        <v>0</v>
      </c>
      <c r="Q412" s="803"/>
      <c r="R412" s="703">
        <v>0</v>
      </c>
      <c r="S412" s="703">
        <v>0</v>
      </c>
      <c r="T412" s="686">
        <v>0</v>
      </c>
      <c r="U412" s="686">
        <v>0</v>
      </c>
      <c r="V412" s="686">
        <v>0</v>
      </c>
      <c r="W412" s="686">
        <v>0</v>
      </c>
      <c r="X412" s="686">
        <v>0</v>
      </c>
      <c r="Y412" s="686">
        <v>0</v>
      </c>
      <c r="Z412" s="686">
        <v>0</v>
      </c>
      <c r="AA412" s="686">
        <v>0</v>
      </c>
      <c r="AB412" s="686">
        <v>0</v>
      </c>
      <c r="AC412" s="686">
        <v>0</v>
      </c>
      <c r="AD412" s="686">
        <v>0</v>
      </c>
      <c r="AE412" s="703">
        <v>0</v>
      </c>
      <c r="AF412" s="686">
        <v>0</v>
      </c>
      <c r="AG412" s="686">
        <v>0</v>
      </c>
      <c r="AH412" s="686">
        <v>0</v>
      </c>
      <c r="AI412" s="686">
        <v>0</v>
      </c>
      <c r="AJ412" s="686">
        <v>0</v>
      </c>
      <c r="AK412" s="686">
        <v>0</v>
      </c>
      <c r="AL412" s="686">
        <v>0</v>
      </c>
      <c r="AM412" s="686">
        <v>0</v>
      </c>
      <c r="AN412" s="686">
        <v>0</v>
      </c>
      <c r="AO412" s="686">
        <v>0</v>
      </c>
      <c r="AP412" s="704">
        <v>0</v>
      </c>
    </row>
    <row r="413" spans="1:43" ht="1" customHeight="1" outlineLevel="2">
      <c r="A413" s="799"/>
      <c r="B413" s="891"/>
      <c r="C413" s="902"/>
      <c r="D413" s="496"/>
      <c r="E413" s="803"/>
      <c r="F413" s="714"/>
      <c r="G413" s="714"/>
      <c r="H413" s="705">
        <v>0</v>
      </c>
      <c r="I413" s="680">
        <v>0</v>
      </c>
      <c r="J413" s="939"/>
      <c r="K413" s="940"/>
      <c r="L413" s="715"/>
      <c r="M413" s="707">
        <v>0</v>
      </c>
      <c r="N413" s="702"/>
      <c r="O413" s="715"/>
      <c r="P413" s="707">
        <v>0</v>
      </c>
      <c r="Q413" s="803"/>
      <c r="R413" s="703"/>
      <c r="S413" s="703"/>
      <c r="T413" s="686"/>
      <c r="U413" s="686"/>
      <c r="V413" s="686"/>
      <c r="W413" s="686"/>
      <c r="X413" s="686"/>
      <c r="Y413" s="686"/>
      <c r="Z413" s="686"/>
      <c r="AA413" s="686"/>
      <c r="AB413" s="686"/>
      <c r="AC413" s="686"/>
      <c r="AD413" s="686"/>
      <c r="AE413" s="703"/>
      <c r="AF413" s="686"/>
      <c r="AG413" s="686"/>
      <c r="AH413" s="686"/>
      <c r="AI413" s="686"/>
      <c r="AJ413" s="686"/>
      <c r="AK413" s="686"/>
      <c r="AL413" s="686"/>
      <c r="AM413" s="686"/>
      <c r="AN413" s="686"/>
      <c r="AO413" s="686"/>
      <c r="AP413" s="704"/>
    </row>
    <row r="414" spans="1:43" ht="12.5">
      <c r="A414" s="799" t="s">
        <v>2538</v>
      </c>
      <c r="B414" s="891" t="s">
        <v>1366</v>
      </c>
      <c r="C414" s="902" t="s">
        <v>2539</v>
      </c>
      <c r="D414" s="496"/>
      <c r="E414" s="803"/>
      <c r="F414" s="714">
        <v>0</v>
      </c>
      <c r="G414" s="714">
        <v>0</v>
      </c>
      <c r="H414" s="705">
        <v>0</v>
      </c>
      <c r="I414" s="680">
        <v>0</v>
      </c>
      <c r="J414" s="939"/>
      <c r="K414" s="940"/>
      <c r="L414" s="715">
        <v>0</v>
      </c>
      <c r="M414" s="707">
        <v>0</v>
      </c>
      <c r="N414" s="702"/>
      <c r="O414" s="715">
        <v>0</v>
      </c>
      <c r="P414" s="707">
        <v>0</v>
      </c>
      <c r="Q414" s="803"/>
      <c r="R414" s="703">
        <v>0</v>
      </c>
      <c r="S414" s="703">
        <v>0</v>
      </c>
      <c r="T414" s="686">
        <v>0</v>
      </c>
      <c r="U414" s="686">
        <v>0</v>
      </c>
      <c r="V414" s="686">
        <v>0</v>
      </c>
      <c r="W414" s="686">
        <v>0</v>
      </c>
      <c r="X414" s="686">
        <v>0</v>
      </c>
      <c r="Y414" s="686">
        <v>0</v>
      </c>
      <c r="Z414" s="686">
        <v>0</v>
      </c>
      <c r="AA414" s="686">
        <v>0</v>
      </c>
      <c r="AB414" s="686">
        <v>0</v>
      </c>
      <c r="AC414" s="686">
        <v>0</v>
      </c>
      <c r="AD414" s="686">
        <v>0</v>
      </c>
      <c r="AE414" s="703">
        <v>0</v>
      </c>
      <c r="AF414" s="686">
        <v>0</v>
      </c>
      <c r="AG414" s="686">
        <v>0</v>
      </c>
      <c r="AH414" s="686">
        <v>0</v>
      </c>
      <c r="AI414" s="686">
        <v>0</v>
      </c>
      <c r="AJ414" s="686">
        <v>0</v>
      </c>
      <c r="AK414" s="686">
        <v>0</v>
      </c>
      <c r="AL414" s="686">
        <v>0</v>
      </c>
      <c r="AM414" s="686">
        <v>0</v>
      </c>
      <c r="AN414" s="686">
        <v>0</v>
      </c>
      <c r="AO414" s="686">
        <v>0</v>
      </c>
      <c r="AP414" s="704">
        <v>0</v>
      </c>
    </row>
    <row r="415" spans="1:43" ht="1" customHeight="1" outlineLevel="2">
      <c r="A415" s="799"/>
      <c r="B415" s="891"/>
      <c r="C415" s="902"/>
      <c r="D415" s="496"/>
      <c r="E415" s="803"/>
      <c r="F415" s="714"/>
      <c r="G415" s="714"/>
      <c r="H415" s="705">
        <v>0</v>
      </c>
      <c r="I415" s="680">
        <v>0</v>
      </c>
      <c r="J415" s="939"/>
      <c r="K415" s="940"/>
      <c r="L415" s="715"/>
      <c r="M415" s="707">
        <v>0</v>
      </c>
      <c r="N415" s="702"/>
      <c r="O415" s="715"/>
      <c r="P415" s="707">
        <v>0</v>
      </c>
      <c r="Q415" s="803"/>
      <c r="R415" s="703"/>
      <c r="S415" s="703"/>
      <c r="T415" s="686"/>
      <c r="U415" s="686"/>
      <c r="V415" s="686"/>
      <c r="W415" s="686"/>
      <c r="X415" s="686"/>
      <c r="Y415" s="686"/>
      <c r="Z415" s="686"/>
      <c r="AA415" s="686"/>
      <c r="AB415" s="686"/>
      <c r="AC415" s="686"/>
      <c r="AD415" s="686"/>
      <c r="AE415" s="703"/>
      <c r="AF415" s="686"/>
      <c r="AG415" s="686"/>
      <c r="AH415" s="686"/>
      <c r="AI415" s="686"/>
      <c r="AJ415" s="686"/>
      <c r="AK415" s="686"/>
      <c r="AL415" s="686"/>
      <c r="AM415" s="686"/>
      <c r="AN415" s="686"/>
      <c r="AO415" s="686"/>
      <c r="AP415" s="704"/>
    </row>
    <row r="416" spans="1:43" ht="12.5" outlineLevel="3">
      <c r="A416" s="799" t="s">
        <v>2540</v>
      </c>
      <c r="B416" s="800" t="s">
        <v>2541</v>
      </c>
      <c r="C416" s="801" t="s">
        <v>2542</v>
      </c>
      <c r="D416" s="802"/>
      <c r="E416" s="803"/>
      <c r="F416" s="686">
        <v>523324094.20999998</v>
      </c>
      <c r="G416" s="686">
        <v>523324094.20999998</v>
      </c>
      <c r="H416" s="686">
        <v>0</v>
      </c>
      <c r="I416" s="804">
        <v>0</v>
      </c>
      <c r="J416" s="804"/>
      <c r="K416" s="805"/>
      <c r="L416" s="705">
        <v>523324094.20999998</v>
      </c>
      <c r="M416" s="707">
        <v>0</v>
      </c>
      <c r="N416" s="805"/>
      <c r="O416" s="705">
        <v>523324094.20999998</v>
      </c>
      <c r="P416" s="707">
        <v>0</v>
      </c>
      <c r="R416" s="703">
        <v>523324094.20999998</v>
      </c>
      <c r="S416" s="703">
        <v>523324094.20999998</v>
      </c>
      <c r="T416" s="686">
        <v>523324094.20999998</v>
      </c>
      <c r="U416" s="686">
        <v>523324094.20999998</v>
      </c>
      <c r="V416" s="686">
        <v>523324094.20999998</v>
      </c>
      <c r="W416" s="686">
        <v>523324094.20999998</v>
      </c>
      <c r="X416" s="686">
        <v>523324094.20999998</v>
      </c>
      <c r="Y416" s="686">
        <v>523324094.20999998</v>
      </c>
      <c r="Z416" s="686">
        <v>523324094.20999998</v>
      </c>
      <c r="AA416" s="686">
        <v>523324094.20999998</v>
      </c>
      <c r="AB416" s="686">
        <v>523324094.20999998</v>
      </c>
      <c r="AC416" s="686">
        <v>523324094.20999998</v>
      </c>
      <c r="AD416" s="686">
        <v>523324094.20999998</v>
      </c>
      <c r="AE416" s="703">
        <v>523324094.20999998</v>
      </c>
      <c r="AF416" s="686">
        <v>523324094.20999998</v>
      </c>
      <c r="AG416" s="686">
        <v>523324094.20999998</v>
      </c>
      <c r="AH416" s="686">
        <v>523324094.20999998</v>
      </c>
      <c r="AI416" s="686">
        <v>523324094.20999998</v>
      </c>
      <c r="AJ416" s="686">
        <v>523324094.20999998</v>
      </c>
      <c r="AK416" s="686">
        <v>523324094.20999998</v>
      </c>
      <c r="AL416" s="686">
        <v>523324094.20999998</v>
      </c>
      <c r="AM416" s="686">
        <v>523324094.20999998</v>
      </c>
      <c r="AN416" s="686">
        <v>523324094.20999998</v>
      </c>
      <c r="AO416" s="686">
        <v>523324094.20999998</v>
      </c>
      <c r="AP416" s="704">
        <v>523324094.20999998</v>
      </c>
      <c r="AQ416" s="686"/>
    </row>
    <row r="417" spans="1:43" ht="12.5" outlineLevel="3">
      <c r="A417" s="799" t="s">
        <v>2543</v>
      </c>
      <c r="B417" s="800" t="s">
        <v>2544</v>
      </c>
      <c r="C417" s="801" t="s">
        <v>2545</v>
      </c>
      <c r="D417" s="802"/>
      <c r="E417" s="803"/>
      <c r="F417" s="686">
        <v>66879.611999999994</v>
      </c>
      <c r="G417" s="686">
        <v>-65761.388000000006</v>
      </c>
      <c r="H417" s="686">
        <v>132641</v>
      </c>
      <c r="I417" s="804">
        <v>2.0170042639610952</v>
      </c>
      <c r="J417" s="804"/>
      <c r="K417" s="805"/>
      <c r="L417" s="705">
        <v>1466801.612</v>
      </c>
      <c r="M417" s="707">
        <v>-1399922</v>
      </c>
      <c r="N417" s="805"/>
      <c r="O417" s="705">
        <v>66879.611999999994</v>
      </c>
      <c r="P417" s="707">
        <v>0</v>
      </c>
      <c r="R417" s="703">
        <v>636044.15800000005</v>
      </c>
      <c r="S417" s="703">
        <v>636044.15800000005</v>
      </c>
      <c r="T417" s="686">
        <v>636044.15800000005</v>
      </c>
      <c r="U417" s="686">
        <v>636044.15800000005</v>
      </c>
      <c r="V417" s="686">
        <v>1435721.612</v>
      </c>
      <c r="W417" s="686">
        <v>1435721.612</v>
      </c>
      <c r="X417" s="686">
        <v>1466801.612</v>
      </c>
      <c r="Y417" s="686">
        <v>1466801.612</v>
      </c>
      <c r="Z417" s="686">
        <v>1466801.612</v>
      </c>
      <c r="AA417" s="686">
        <v>1108309.612</v>
      </c>
      <c r="AB417" s="686">
        <v>1108309.612</v>
      </c>
      <c r="AC417" s="686">
        <v>1108309.612</v>
      </c>
      <c r="AD417" s="686">
        <v>-65761.388000000006</v>
      </c>
      <c r="AE417" s="703">
        <v>-65761.388000000006</v>
      </c>
      <c r="AF417" s="686">
        <v>-65761.388000000006</v>
      </c>
      <c r="AG417" s="686">
        <v>-65761.388000000006</v>
      </c>
      <c r="AH417" s="686">
        <v>-97156.388000000006</v>
      </c>
      <c r="AI417" s="686">
        <v>-97156.388000000006</v>
      </c>
      <c r="AJ417" s="686">
        <v>66879.611999999994</v>
      </c>
      <c r="AK417" s="686">
        <v>66879.611999999994</v>
      </c>
      <c r="AL417" s="686">
        <v>66879.611999999994</v>
      </c>
      <c r="AM417" s="686">
        <v>66879.611999999994</v>
      </c>
      <c r="AN417" s="686">
        <v>66879.611999999994</v>
      </c>
      <c r="AO417" s="686">
        <v>66879.611999999994</v>
      </c>
      <c r="AP417" s="704">
        <v>66879.611999999994</v>
      </c>
      <c r="AQ417" s="686"/>
    </row>
    <row r="418" spans="1:43" ht="12.5" outlineLevel="3">
      <c r="A418" s="799" t="s">
        <v>2546</v>
      </c>
      <c r="B418" s="800" t="s">
        <v>2547</v>
      </c>
      <c r="C418" s="801" t="s">
        <v>2548</v>
      </c>
      <c r="D418" s="802"/>
      <c r="E418" s="803"/>
      <c r="F418" s="686">
        <v>2811185.08</v>
      </c>
      <c r="G418" s="686">
        <v>2811185.08</v>
      </c>
      <c r="H418" s="686">
        <v>0</v>
      </c>
      <c r="I418" s="804">
        <v>0</v>
      </c>
      <c r="J418" s="804"/>
      <c r="K418" s="805"/>
      <c r="L418" s="705">
        <v>2811185.08</v>
      </c>
      <c r="M418" s="707">
        <v>0</v>
      </c>
      <c r="N418" s="805"/>
      <c r="O418" s="705">
        <v>2811185.08</v>
      </c>
      <c r="P418" s="707">
        <v>0</v>
      </c>
      <c r="R418" s="703">
        <v>2811185.08</v>
      </c>
      <c r="S418" s="703">
        <v>2811185.08</v>
      </c>
      <c r="T418" s="686">
        <v>2811185.08</v>
      </c>
      <c r="U418" s="686">
        <v>2811185.08</v>
      </c>
      <c r="V418" s="686">
        <v>2811185.08</v>
      </c>
      <c r="W418" s="686">
        <v>2811185.08</v>
      </c>
      <c r="X418" s="686">
        <v>2811185.08</v>
      </c>
      <c r="Y418" s="686">
        <v>2811185.08</v>
      </c>
      <c r="Z418" s="686">
        <v>2811185.08</v>
      </c>
      <c r="AA418" s="686">
        <v>2811185.08</v>
      </c>
      <c r="AB418" s="686">
        <v>2811185.08</v>
      </c>
      <c r="AC418" s="686">
        <v>2811185.08</v>
      </c>
      <c r="AD418" s="686">
        <v>2811185.08</v>
      </c>
      <c r="AE418" s="703">
        <v>2811185.08</v>
      </c>
      <c r="AF418" s="686">
        <v>2811185.08</v>
      </c>
      <c r="AG418" s="686">
        <v>2811185.08</v>
      </c>
      <c r="AH418" s="686">
        <v>2811185.08</v>
      </c>
      <c r="AI418" s="686">
        <v>2811185.08</v>
      </c>
      <c r="AJ418" s="686">
        <v>2811185.08</v>
      </c>
      <c r="AK418" s="686">
        <v>2811185.08</v>
      </c>
      <c r="AL418" s="686">
        <v>2811185.08</v>
      </c>
      <c r="AM418" s="686">
        <v>2811185.08</v>
      </c>
      <c r="AN418" s="686">
        <v>2811185.08</v>
      </c>
      <c r="AO418" s="686">
        <v>2811185.08</v>
      </c>
      <c r="AP418" s="704">
        <v>2811185.08</v>
      </c>
      <c r="AQ418" s="686"/>
    </row>
    <row r="419" spans="1:43" ht="12.5">
      <c r="A419" s="799" t="s">
        <v>2549</v>
      </c>
      <c r="B419" s="891" t="s">
        <v>1372</v>
      </c>
      <c r="C419" s="902" t="s">
        <v>2550</v>
      </c>
      <c r="D419" s="496"/>
      <c r="E419" s="803"/>
      <c r="F419" s="714">
        <v>526202158.90199995</v>
      </c>
      <c r="G419" s="714">
        <v>526069517.90199995</v>
      </c>
      <c r="H419" s="705">
        <v>132641</v>
      </c>
      <c r="I419" s="680">
        <v>2.5213587840820182E-4</v>
      </c>
      <c r="J419" s="939"/>
      <c r="K419" s="940"/>
      <c r="L419" s="715">
        <v>527602080.90199995</v>
      </c>
      <c r="M419" s="707">
        <v>-1399922</v>
      </c>
      <c r="N419" s="702"/>
      <c r="O419" s="715">
        <v>526202158.90199995</v>
      </c>
      <c r="P419" s="707">
        <v>0</v>
      </c>
      <c r="Q419" s="803"/>
      <c r="R419" s="703">
        <v>526771323.44799995</v>
      </c>
      <c r="S419" s="703">
        <v>526771323.44799995</v>
      </c>
      <c r="T419" s="686">
        <v>526771323.44799995</v>
      </c>
      <c r="U419" s="686">
        <v>526771323.44799995</v>
      </c>
      <c r="V419" s="686">
        <v>527571000.90199995</v>
      </c>
      <c r="W419" s="686">
        <v>527571000.90199995</v>
      </c>
      <c r="X419" s="686">
        <v>527602080.90199995</v>
      </c>
      <c r="Y419" s="686">
        <v>527602080.90199995</v>
      </c>
      <c r="Z419" s="686">
        <v>527602080.90199995</v>
      </c>
      <c r="AA419" s="686">
        <v>527243588.90199995</v>
      </c>
      <c r="AB419" s="686">
        <v>527243588.90199995</v>
      </c>
      <c r="AC419" s="686">
        <v>527243588.90199995</v>
      </c>
      <c r="AD419" s="686">
        <v>526069517.90199995</v>
      </c>
      <c r="AE419" s="703">
        <v>526069517.90199995</v>
      </c>
      <c r="AF419" s="686">
        <v>526069517.90199995</v>
      </c>
      <c r="AG419" s="686">
        <v>526069517.90199995</v>
      </c>
      <c r="AH419" s="686">
        <v>526038122.90199995</v>
      </c>
      <c r="AI419" s="686">
        <v>526038122.90199995</v>
      </c>
      <c r="AJ419" s="686">
        <v>526202158.90199995</v>
      </c>
      <c r="AK419" s="686">
        <v>526202158.90199995</v>
      </c>
      <c r="AL419" s="686">
        <v>526202158.90199995</v>
      </c>
      <c r="AM419" s="686">
        <v>526202158.90199995</v>
      </c>
      <c r="AN419" s="686">
        <v>526202158.90199995</v>
      </c>
      <c r="AO419" s="686">
        <v>526202158.90199995</v>
      </c>
      <c r="AP419" s="704">
        <v>526202158.90199995</v>
      </c>
    </row>
    <row r="420" spans="1:43" ht="1" customHeight="1" outlineLevel="2">
      <c r="A420" s="799"/>
      <c r="B420" s="891"/>
      <c r="C420" s="902"/>
      <c r="D420" s="496"/>
      <c r="E420" s="803"/>
      <c r="F420" s="714"/>
      <c r="G420" s="714"/>
      <c r="H420" s="705">
        <v>0</v>
      </c>
      <c r="I420" s="680">
        <v>0</v>
      </c>
      <c r="J420" s="939"/>
      <c r="K420" s="940"/>
      <c r="L420" s="715"/>
      <c r="M420" s="707">
        <v>0</v>
      </c>
      <c r="N420" s="702"/>
      <c r="O420" s="715"/>
      <c r="P420" s="707">
        <v>0</v>
      </c>
      <c r="Q420" s="803"/>
      <c r="R420" s="703"/>
      <c r="S420" s="703"/>
      <c r="T420" s="686"/>
      <c r="U420" s="686"/>
      <c r="V420" s="686"/>
      <c r="W420" s="686"/>
      <c r="X420" s="686"/>
      <c r="Y420" s="686"/>
      <c r="Z420" s="686"/>
      <c r="AA420" s="686"/>
      <c r="AB420" s="686"/>
      <c r="AC420" s="686"/>
      <c r="AD420" s="686"/>
      <c r="AE420" s="703"/>
      <c r="AF420" s="686"/>
      <c r="AG420" s="686"/>
      <c r="AH420" s="686"/>
      <c r="AI420" s="686"/>
      <c r="AJ420" s="686"/>
      <c r="AK420" s="686"/>
      <c r="AL420" s="686"/>
      <c r="AM420" s="686"/>
      <c r="AN420" s="686"/>
      <c r="AO420" s="686"/>
      <c r="AP420" s="704"/>
    </row>
    <row r="421" spans="1:43" ht="12.5">
      <c r="A421" s="799" t="s">
        <v>2551</v>
      </c>
      <c r="B421" s="891" t="s">
        <v>1381</v>
      </c>
      <c r="C421" s="902" t="s">
        <v>2552</v>
      </c>
      <c r="D421" s="496"/>
      <c r="E421" s="803"/>
      <c r="F421" s="714">
        <v>0</v>
      </c>
      <c r="G421" s="714">
        <v>0</v>
      </c>
      <c r="H421" s="705">
        <v>0</v>
      </c>
      <c r="I421" s="680">
        <v>0</v>
      </c>
      <c r="J421" s="939"/>
      <c r="K421" s="940"/>
      <c r="L421" s="715">
        <v>0</v>
      </c>
      <c r="M421" s="707">
        <v>0</v>
      </c>
      <c r="N421" s="702"/>
      <c r="O421" s="715">
        <v>0</v>
      </c>
      <c r="P421" s="707">
        <v>0</v>
      </c>
      <c r="Q421" s="803"/>
      <c r="R421" s="703">
        <v>0</v>
      </c>
      <c r="S421" s="703">
        <v>0</v>
      </c>
      <c r="T421" s="686">
        <v>0</v>
      </c>
      <c r="U421" s="686">
        <v>0</v>
      </c>
      <c r="V421" s="686">
        <v>0</v>
      </c>
      <c r="W421" s="686">
        <v>0</v>
      </c>
      <c r="X421" s="686">
        <v>0</v>
      </c>
      <c r="Y421" s="686">
        <v>0</v>
      </c>
      <c r="Z421" s="686">
        <v>0</v>
      </c>
      <c r="AA421" s="686">
        <v>0</v>
      </c>
      <c r="AB421" s="686">
        <v>0</v>
      </c>
      <c r="AC421" s="686">
        <v>0</v>
      </c>
      <c r="AD421" s="686">
        <v>0</v>
      </c>
      <c r="AE421" s="703">
        <v>0</v>
      </c>
      <c r="AF421" s="686">
        <v>0</v>
      </c>
      <c r="AG421" s="686">
        <v>0</v>
      </c>
      <c r="AH421" s="686">
        <v>0</v>
      </c>
      <c r="AI421" s="686">
        <v>0</v>
      </c>
      <c r="AJ421" s="686">
        <v>0</v>
      </c>
      <c r="AK421" s="686">
        <v>0</v>
      </c>
      <c r="AL421" s="686">
        <v>0</v>
      </c>
      <c r="AM421" s="686">
        <v>0</v>
      </c>
      <c r="AN421" s="686">
        <v>0</v>
      </c>
      <c r="AO421" s="686">
        <v>0</v>
      </c>
      <c r="AP421" s="704">
        <v>0</v>
      </c>
    </row>
    <row r="422" spans="1:43" ht="1" customHeight="1" outlineLevel="2">
      <c r="A422" s="799"/>
      <c r="B422" s="891"/>
      <c r="C422" s="902"/>
      <c r="D422" s="496"/>
      <c r="E422" s="803"/>
      <c r="F422" s="714"/>
      <c r="G422" s="714"/>
      <c r="H422" s="705">
        <v>0</v>
      </c>
      <c r="I422" s="680">
        <v>0</v>
      </c>
      <c r="J422" s="939"/>
      <c r="K422" s="940"/>
      <c r="L422" s="715"/>
      <c r="M422" s="707">
        <v>0</v>
      </c>
      <c r="N422" s="702"/>
      <c r="O422" s="715"/>
      <c r="P422" s="707">
        <v>0</v>
      </c>
      <c r="Q422" s="803"/>
      <c r="R422" s="703"/>
      <c r="S422" s="703"/>
      <c r="T422" s="686"/>
      <c r="U422" s="686"/>
      <c r="V422" s="686"/>
      <c r="W422" s="686"/>
      <c r="X422" s="686"/>
      <c r="Y422" s="686"/>
      <c r="Z422" s="686"/>
      <c r="AA422" s="686"/>
      <c r="AB422" s="686"/>
      <c r="AC422" s="686"/>
      <c r="AD422" s="686"/>
      <c r="AE422" s="703"/>
      <c r="AF422" s="686"/>
      <c r="AG422" s="686"/>
      <c r="AH422" s="686"/>
      <c r="AI422" s="686"/>
      <c r="AJ422" s="686"/>
      <c r="AK422" s="686"/>
      <c r="AL422" s="686"/>
      <c r="AM422" s="686"/>
      <c r="AN422" s="686"/>
      <c r="AO422" s="686"/>
      <c r="AP422" s="704"/>
    </row>
    <row r="423" spans="1:43" ht="12.5">
      <c r="A423" s="799" t="s">
        <v>2553</v>
      </c>
      <c r="B423" s="891" t="s">
        <v>1387</v>
      </c>
      <c r="C423" s="902" t="s">
        <v>2554</v>
      </c>
      <c r="D423" s="496"/>
      <c r="E423" s="803"/>
      <c r="F423" s="714">
        <v>0</v>
      </c>
      <c r="G423" s="714">
        <v>0</v>
      </c>
      <c r="H423" s="705">
        <v>0</v>
      </c>
      <c r="I423" s="680">
        <v>0</v>
      </c>
      <c r="J423" s="939"/>
      <c r="K423" s="940"/>
      <c r="L423" s="715">
        <v>0</v>
      </c>
      <c r="M423" s="707">
        <v>0</v>
      </c>
      <c r="N423" s="702"/>
      <c r="O423" s="715">
        <v>0</v>
      </c>
      <c r="P423" s="707">
        <v>0</v>
      </c>
      <c r="Q423" s="803"/>
      <c r="R423" s="703">
        <v>0</v>
      </c>
      <c r="S423" s="703">
        <v>0</v>
      </c>
      <c r="T423" s="686">
        <v>0</v>
      </c>
      <c r="U423" s="686">
        <v>0</v>
      </c>
      <c r="V423" s="686">
        <v>0</v>
      </c>
      <c r="W423" s="686">
        <v>0</v>
      </c>
      <c r="X423" s="686">
        <v>0</v>
      </c>
      <c r="Y423" s="686">
        <v>0</v>
      </c>
      <c r="Z423" s="686">
        <v>0</v>
      </c>
      <c r="AA423" s="686">
        <v>0</v>
      </c>
      <c r="AB423" s="686">
        <v>0</v>
      </c>
      <c r="AC423" s="686">
        <v>0</v>
      </c>
      <c r="AD423" s="686">
        <v>0</v>
      </c>
      <c r="AE423" s="703">
        <v>0</v>
      </c>
      <c r="AF423" s="686">
        <v>0</v>
      </c>
      <c r="AG423" s="686">
        <v>0</v>
      </c>
      <c r="AH423" s="686">
        <v>0</v>
      </c>
      <c r="AI423" s="686">
        <v>0</v>
      </c>
      <c r="AJ423" s="686">
        <v>0</v>
      </c>
      <c r="AK423" s="686">
        <v>0</v>
      </c>
      <c r="AL423" s="686">
        <v>0</v>
      </c>
      <c r="AM423" s="686">
        <v>0</v>
      </c>
      <c r="AN423" s="686">
        <v>0</v>
      </c>
      <c r="AO423" s="686">
        <v>0</v>
      </c>
      <c r="AP423" s="704">
        <v>0</v>
      </c>
    </row>
    <row r="424" spans="1:43" ht="1" customHeight="1" outlineLevel="2">
      <c r="A424" s="799"/>
      <c r="B424" s="891"/>
      <c r="C424" s="902"/>
      <c r="D424" s="496"/>
      <c r="E424" s="803"/>
      <c r="F424" s="714"/>
      <c r="G424" s="714"/>
      <c r="H424" s="705">
        <v>0</v>
      </c>
      <c r="I424" s="680">
        <v>0</v>
      </c>
      <c r="J424" s="939"/>
      <c r="K424" s="940"/>
      <c r="L424" s="715"/>
      <c r="M424" s="707">
        <v>0</v>
      </c>
      <c r="N424" s="702"/>
      <c r="O424" s="715"/>
      <c r="P424" s="707">
        <v>0</v>
      </c>
      <c r="Q424" s="803"/>
      <c r="R424" s="703"/>
      <c r="S424" s="703"/>
      <c r="T424" s="686"/>
      <c r="U424" s="686"/>
      <c r="V424" s="686"/>
      <c r="W424" s="686"/>
      <c r="X424" s="686"/>
      <c r="Y424" s="686"/>
      <c r="Z424" s="686"/>
      <c r="AA424" s="686"/>
      <c r="AB424" s="686"/>
      <c r="AC424" s="686"/>
      <c r="AD424" s="686"/>
      <c r="AE424" s="703"/>
      <c r="AF424" s="686"/>
      <c r="AG424" s="686"/>
      <c r="AH424" s="686"/>
      <c r="AI424" s="686"/>
      <c r="AJ424" s="686"/>
      <c r="AK424" s="686"/>
      <c r="AL424" s="686"/>
      <c r="AM424" s="686"/>
      <c r="AN424" s="686"/>
      <c r="AO424" s="686"/>
      <c r="AP424" s="704"/>
    </row>
    <row r="425" spans="1:43" ht="12.5">
      <c r="A425" s="799" t="s">
        <v>2555</v>
      </c>
      <c r="B425" s="891" t="s">
        <v>1390</v>
      </c>
      <c r="C425" s="902" t="s">
        <v>2556</v>
      </c>
      <c r="D425" s="496"/>
      <c r="E425" s="803"/>
      <c r="F425" s="714">
        <v>0</v>
      </c>
      <c r="G425" s="714">
        <v>0</v>
      </c>
      <c r="H425" s="705">
        <v>0</v>
      </c>
      <c r="I425" s="680">
        <v>0</v>
      </c>
      <c r="J425" s="939"/>
      <c r="K425" s="940"/>
      <c r="L425" s="715">
        <v>0</v>
      </c>
      <c r="M425" s="707">
        <v>0</v>
      </c>
      <c r="N425" s="702"/>
      <c r="O425" s="715">
        <v>0</v>
      </c>
      <c r="P425" s="707">
        <v>0</v>
      </c>
      <c r="Q425" s="803"/>
      <c r="R425" s="703">
        <v>0</v>
      </c>
      <c r="S425" s="703">
        <v>0</v>
      </c>
      <c r="T425" s="686">
        <v>0</v>
      </c>
      <c r="U425" s="686">
        <v>0</v>
      </c>
      <c r="V425" s="686">
        <v>0</v>
      </c>
      <c r="W425" s="686">
        <v>0</v>
      </c>
      <c r="X425" s="686">
        <v>0</v>
      </c>
      <c r="Y425" s="686">
        <v>0</v>
      </c>
      <c r="Z425" s="686">
        <v>0</v>
      </c>
      <c r="AA425" s="686">
        <v>0</v>
      </c>
      <c r="AB425" s="686">
        <v>0</v>
      </c>
      <c r="AC425" s="686">
        <v>0</v>
      </c>
      <c r="AD425" s="686">
        <v>0</v>
      </c>
      <c r="AE425" s="703">
        <v>0</v>
      </c>
      <c r="AF425" s="686">
        <v>0</v>
      </c>
      <c r="AG425" s="686">
        <v>0</v>
      </c>
      <c r="AH425" s="686">
        <v>0</v>
      </c>
      <c r="AI425" s="686">
        <v>0</v>
      </c>
      <c r="AJ425" s="686">
        <v>0</v>
      </c>
      <c r="AK425" s="686">
        <v>0</v>
      </c>
      <c r="AL425" s="686">
        <v>0</v>
      </c>
      <c r="AM425" s="686">
        <v>0</v>
      </c>
      <c r="AN425" s="686">
        <v>0</v>
      </c>
      <c r="AO425" s="686">
        <v>0</v>
      </c>
      <c r="AP425" s="704">
        <v>0</v>
      </c>
    </row>
    <row r="426" spans="1:43" ht="1" customHeight="1" outlineLevel="2">
      <c r="A426" s="799"/>
      <c r="B426" s="891"/>
      <c r="C426" s="902"/>
      <c r="D426" s="496"/>
      <c r="E426" s="803"/>
      <c r="F426" s="714"/>
      <c r="G426" s="714"/>
      <c r="H426" s="705">
        <v>0</v>
      </c>
      <c r="I426" s="680">
        <v>0</v>
      </c>
      <c r="J426" s="939"/>
      <c r="K426" s="940"/>
      <c r="L426" s="715"/>
      <c r="M426" s="707">
        <v>0</v>
      </c>
      <c r="N426" s="702"/>
      <c r="O426" s="715"/>
      <c r="P426" s="707">
        <v>0</v>
      </c>
      <c r="Q426" s="803"/>
      <c r="R426" s="703"/>
      <c r="S426" s="703"/>
      <c r="T426" s="686"/>
      <c r="U426" s="686"/>
      <c r="V426" s="686"/>
      <c r="W426" s="686"/>
      <c r="X426" s="686"/>
      <c r="Y426" s="686"/>
      <c r="Z426" s="686"/>
      <c r="AA426" s="686"/>
      <c r="AB426" s="686"/>
      <c r="AC426" s="686"/>
      <c r="AD426" s="686"/>
      <c r="AE426" s="703"/>
      <c r="AF426" s="686"/>
      <c r="AG426" s="686"/>
      <c r="AH426" s="686"/>
      <c r="AI426" s="686"/>
      <c r="AJ426" s="686"/>
      <c r="AK426" s="686"/>
      <c r="AL426" s="686"/>
      <c r="AM426" s="686"/>
      <c r="AN426" s="686"/>
      <c r="AO426" s="686"/>
      <c r="AP426" s="704"/>
    </row>
    <row r="427" spans="1:43" ht="1" customHeight="1" outlineLevel="2">
      <c r="A427" s="799"/>
      <c r="B427" s="891"/>
      <c r="C427" s="902"/>
      <c r="D427" s="496"/>
      <c r="E427" s="803"/>
      <c r="F427" s="714"/>
      <c r="G427" s="714"/>
      <c r="H427" s="705">
        <v>0</v>
      </c>
      <c r="I427" s="680">
        <v>0</v>
      </c>
      <c r="J427" s="939"/>
      <c r="K427" s="940"/>
      <c r="L427" s="715"/>
      <c r="M427" s="707">
        <v>0</v>
      </c>
      <c r="N427" s="702"/>
      <c r="O427" s="715"/>
      <c r="P427" s="707">
        <v>0</v>
      </c>
      <c r="Q427" s="803"/>
      <c r="R427" s="703"/>
      <c r="S427" s="703"/>
      <c r="T427" s="686"/>
      <c r="U427" s="686"/>
      <c r="V427" s="686"/>
      <c r="W427" s="686"/>
      <c r="X427" s="686"/>
      <c r="Y427" s="686"/>
      <c r="Z427" s="686"/>
      <c r="AA427" s="686"/>
      <c r="AB427" s="686"/>
      <c r="AC427" s="686"/>
      <c r="AD427" s="686"/>
      <c r="AE427" s="703"/>
      <c r="AF427" s="686"/>
      <c r="AG427" s="686"/>
      <c r="AH427" s="686"/>
      <c r="AI427" s="686"/>
      <c r="AJ427" s="686"/>
      <c r="AK427" s="686"/>
      <c r="AL427" s="686"/>
      <c r="AM427" s="686"/>
      <c r="AN427" s="686"/>
      <c r="AO427" s="686"/>
      <c r="AP427" s="704"/>
    </row>
    <row r="428" spans="1:43" ht="12.75" customHeight="1" outlineLevel="2">
      <c r="A428" s="799" t="s">
        <v>2557</v>
      </c>
      <c r="B428" s="891"/>
      <c r="C428" s="899" t="s">
        <v>2558</v>
      </c>
      <c r="D428" s="799"/>
      <c r="E428" s="803"/>
      <c r="F428" s="714">
        <v>439291375.13100004</v>
      </c>
      <c r="G428" s="714">
        <v>414395958.37200028</v>
      </c>
      <c r="H428" s="705">
        <v>24895416.758999765</v>
      </c>
      <c r="I428" s="680">
        <v>6.0076398565285544E-2</v>
      </c>
      <c r="J428" s="939"/>
      <c r="K428" s="940"/>
      <c r="L428" s="715">
        <v>398948822.3360002</v>
      </c>
      <c r="M428" s="707">
        <v>40342552.794999838</v>
      </c>
      <c r="N428" s="702"/>
      <c r="O428" s="715">
        <v>436251120.81500024</v>
      </c>
      <c r="P428" s="707">
        <v>3040254.3159998059</v>
      </c>
      <c r="Q428" s="803"/>
      <c r="R428" s="703">
        <v>377534237.31099939</v>
      </c>
      <c r="S428" s="703">
        <v>378664668.93199992</v>
      </c>
      <c r="T428" s="686">
        <v>385654741.4819997</v>
      </c>
      <c r="U428" s="686">
        <v>388493624.6620003</v>
      </c>
      <c r="V428" s="686">
        <v>387030249.93700016</v>
      </c>
      <c r="W428" s="686">
        <v>386170937.15699995</v>
      </c>
      <c r="X428" s="686">
        <v>388704220.90600008</v>
      </c>
      <c r="Y428" s="686">
        <v>395097320.26100016</v>
      </c>
      <c r="Z428" s="686">
        <v>398948822.3360002</v>
      </c>
      <c r="AA428" s="686">
        <v>395501728.80400032</v>
      </c>
      <c r="AB428" s="686">
        <v>395334399.24200004</v>
      </c>
      <c r="AC428" s="686">
        <v>399264667.33699977</v>
      </c>
      <c r="AD428" s="686">
        <v>414395958.37200028</v>
      </c>
      <c r="AE428" s="703">
        <v>421974613.33200002</v>
      </c>
      <c r="AF428" s="686">
        <v>414112973.18499982</v>
      </c>
      <c r="AG428" s="686">
        <v>425767402.97900027</v>
      </c>
      <c r="AH428" s="686">
        <v>424035118.42199975</v>
      </c>
      <c r="AI428" s="686">
        <v>418670024.23800039</v>
      </c>
      <c r="AJ428" s="686">
        <v>432032269.45300007</v>
      </c>
      <c r="AK428" s="686">
        <v>436251120.81500024</v>
      </c>
      <c r="AL428" s="686">
        <v>439291375.13100004</v>
      </c>
      <c r="AM428" s="686">
        <v>446492973.2289995</v>
      </c>
      <c r="AN428" s="686">
        <v>448573839.2289995</v>
      </c>
      <c r="AO428" s="686">
        <v>448573839.2289995</v>
      </c>
      <c r="AP428" s="704">
        <v>448573839.2289995</v>
      </c>
    </row>
    <row r="429" spans="1:43" ht="12.75" customHeight="1" outlineLevel="2">
      <c r="A429" s="799" t="s">
        <v>2559</v>
      </c>
      <c r="B429" s="891"/>
      <c r="C429" s="899" t="s">
        <v>2560</v>
      </c>
      <c r="D429" s="799"/>
      <c r="E429" s="803"/>
      <c r="F429" s="714">
        <v>0</v>
      </c>
      <c r="G429" s="714">
        <v>0</v>
      </c>
      <c r="H429" s="705">
        <v>0</v>
      </c>
      <c r="I429" s="680">
        <v>0</v>
      </c>
      <c r="J429" s="939"/>
      <c r="K429" s="940"/>
      <c r="L429" s="715">
        <v>0</v>
      </c>
      <c r="M429" s="707">
        <v>0</v>
      </c>
      <c r="N429" s="702"/>
      <c r="O429" s="715">
        <v>0</v>
      </c>
      <c r="P429" s="707">
        <v>0</v>
      </c>
      <c r="Q429" s="803"/>
      <c r="R429" s="703">
        <v>0</v>
      </c>
      <c r="S429" s="703">
        <v>0</v>
      </c>
      <c r="T429" s="686">
        <v>0</v>
      </c>
      <c r="U429" s="686">
        <v>0</v>
      </c>
      <c r="V429" s="686">
        <v>0</v>
      </c>
      <c r="W429" s="686">
        <v>0</v>
      </c>
      <c r="X429" s="686">
        <v>0</v>
      </c>
      <c r="Y429" s="686">
        <v>0</v>
      </c>
      <c r="Z429" s="686">
        <v>0</v>
      </c>
      <c r="AA429" s="686">
        <v>0</v>
      </c>
      <c r="AB429" s="686">
        <v>0</v>
      </c>
      <c r="AC429" s="686">
        <v>0</v>
      </c>
      <c r="AD429" s="686">
        <v>0</v>
      </c>
      <c r="AE429" s="703">
        <v>0</v>
      </c>
      <c r="AF429" s="686">
        <v>0</v>
      </c>
      <c r="AG429" s="686">
        <v>0</v>
      </c>
      <c r="AH429" s="686">
        <v>0</v>
      </c>
      <c r="AI429" s="686">
        <v>0</v>
      </c>
      <c r="AJ429" s="686">
        <v>0</v>
      </c>
      <c r="AK429" s="686">
        <v>0</v>
      </c>
      <c r="AL429" s="686">
        <v>0</v>
      </c>
      <c r="AM429" s="686">
        <v>0</v>
      </c>
      <c r="AN429" s="686">
        <v>0</v>
      </c>
      <c r="AO429" s="686">
        <v>0</v>
      </c>
      <c r="AP429" s="704">
        <v>0</v>
      </c>
    </row>
    <row r="430" spans="1:43" ht="12.5">
      <c r="A430" s="799"/>
      <c r="B430" s="891" t="s">
        <v>1392</v>
      </c>
      <c r="C430" s="902" t="s">
        <v>2561</v>
      </c>
      <c r="D430" s="496"/>
      <c r="E430" s="803"/>
      <c r="F430" s="714">
        <v>439291375.13100004</v>
      </c>
      <c r="G430" s="715">
        <v>414395958.37200028</v>
      </c>
      <c r="H430" s="705">
        <v>24895416.758999765</v>
      </c>
      <c r="I430" s="680">
        <v>6.0076398565285544E-2</v>
      </c>
      <c r="J430" s="939"/>
      <c r="K430" s="940"/>
      <c r="L430" s="715">
        <v>398948822.3360002</v>
      </c>
      <c r="M430" s="707">
        <v>40342552.794999838</v>
      </c>
      <c r="N430" s="702"/>
      <c r="O430" s="715">
        <v>436251120.81500024</v>
      </c>
      <c r="P430" s="707">
        <v>3040254.3159998059</v>
      </c>
      <c r="Q430" s="803"/>
      <c r="R430" s="703">
        <v>377534237.31099939</v>
      </c>
      <c r="S430" s="703">
        <v>378664668.93199992</v>
      </c>
      <c r="T430" s="686">
        <v>385654741.4819997</v>
      </c>
      <c r="U430" s="686">
        <v>388493624.6620003</v>
      </c>
      <c r="V430" s="686">
        <v>387030249.93700016</v>
      </c>
      <c r="W430" s="686">
        <v>386170937.15699995</v>
      </c>
      <c r="X430" s="686">
        <v>388704220.90600008</v>
      </c>
      <c r="Y430" s="686">
        <v>395097320.26100016</v>
      </c>
      <c r="Z430" s="686">
        <v>398948822.3360002</v>
      </c>
      <c r="AA430" s="686">
        <v>395501728.80400032</v>
      </c>
      <c r="AB430" s="686">
        <v>395334399.24200004</v>
      </c>
      <c r="AC430" s="686">
        <v>399264667.33699977</v>
      </c>
      <c r="AD430" s="686">
        <v>414395958.37200028</v>
      </c>
      <c r="AE430" s="703">
        <v>421974613.33200002</v>
      </c>
      <c r="AF430" s="686">
        <v>414112973.18499982</v>
      </c>
      <c r="AG430" s="686">
        <v>425767402.97900027</v>
      </c>
      <c r="AH430" s="686">
        <v>424035118.42199975</v>
      </c>
      <c r="AI430" s="686">
        <v>418670024.23800039</v>
      </c>
      <c r="AJ430" s="686">
        <v>432032269.45300007</v>
      </c>
      <c r="AK430" s="686">
        <v>436251120.81500024</v>
      </c>
      <c r="AL430" s="686">
        <v>439291375.13100004</v>
      </c>
      <c r="AM430" s="686">
        <v>446492973.2289995</v>
      </c>
      <c r="AN430" s="686">
        <v>448573839.2289995</v>
      </c>
      <c r="AO430" s="686">
        <v>448573839.2289995</v>
      </c>
      <c r="AP430" s="704">
        <v>448573839.2289995</v>
      </c>
    </row>
    <row r="431" spans="1:43" ht="1" customHeight="1" outlineLevel="2">
      <c r="A431" s="799"/>
      <c r="B431" s="891"/>
      <c r="C431" s="902"/>
      <c r="D431" s="496"/>
      <c r="E431" s="803"/>
      <c r="F431" s="714"/>
      <c r="G431" s="715"/>
      <c r="H431" s="705">
        <v>0</v>
      </c>
      <c r="I431" s="680">
        <v>0</v>
      </c>
      <c r="J431" s="939"/>
      <c r="K431" s="940"/>
      <c r="L431" s="715"/>
      <c r="M431" s="707">
        <v>0</v>
      </c>
      <c r="N431" s="702"/>
      <c r="O431" s="715"/>
      <c r="P431" s="707">
        <v>0</v>
      </c>
      <c r="Q431" s="803"/>
      <c r="R431" s="703"/>
      <c r="S431" s="703"/>
      <c r="T431" s="686"/>
      <c r="U431" s="686"/>
      <c r="V431" s="686"/>
      <c r="W431" s="686"/>
      <c r="X431" s="686"/>
      <c r="Y431" s="686"/>
      <c r="Z431" s="686"/>
      <c r="AA431" s="686"/>
      <c r="AB431" s="686"/>
      <c r="AC431" s="686"/>
      <c r="AD431" s="686"/>
      <c r="AE431" s="703"/>
      <c r="AF431" s="686"/>
      <c r="AG431" s="686"/>
      <c r="AH431" s="686"/>
      <c r="AI431" s="686"/>
      <c r="AJ431" s="686"/>
      <c r="AK431" s="686"/>
      <c r="AL431" s="686"/>
      <c r="AM431" s="686"/>
      <c r="AN431" s="686"/>
      <c r="AO431" s="686"/>
      <c r="AP431" s="704"/>
    </row>
    <row r="432" spans="1:43" s="437" customFormat="1" ht="12.5">
      <c r="A432" s="799" t="s">
        <v>2562</v>
      </c>
      <c r="B432" s="891" t="s">
        <v>1401</v>
      </c>
      <c r="C432" s="902" t="s">
        <v>2563</v>
      </c>
      <c r="D432" s="496"/>
      <c r="E432" s="803"/>
      <c r="F432" s="714">
        <v>0</v>
      </c>
      <c r="G432" s="715">
        <v>0</v>
      </c>
      <c r="H432" s="705">
        <v>0</v>
      </c>
      <c r="I432" s="680">
        <v>0</v>
      </c>
      <c r="J432" s="939"/>
      <c r="K432" s="940"/>
      <c r="L432" s="715">
        <v>0</v>
      </c>
      <c r="M432" s="707">
        <v>0</v>
      </c>
      <c r="N432" s="702"/>
      <c r="O432" s="715">
        <v>0</v>
      </c>
      <c r="P432" s="707">
        <v>0</v>
      </c>
      <c r="Q432" s="803"/>
      <c r="R432" s="703">
        <v>0</v>
      </c>
      <c r="S432" s="703">
        <v>0</v>
      </c>
      <c r="T432" s="686">
        <v>0</v>
      </c>
      <c r="U432" s="686">
        <v>0</v>
      </c>
      <c r="V432" s="686">
        <v>0</v>
      </c>
      <c r="W432" s="686">
        <v>0</v>
      </c>
      <c r="X432" s="686">
        <v>0</v>
      </c>
      <c r="Y432" s="686">
        <v>0</v>
      </c>
      <c r="Z432" s="686">
        <v>0</v>
      </c>
      <c r="AA432" s="686">
        <v>0</v>
      </c>
      <c r="AB432" s="686">
        <v>0</v>
      </c>
      <c r="AC432" s="686">
        <v>0</v>
      </c>
      <c r="AD432" s="686">
        <v>0</v>
      </c>
      <c r="AE432" s="703">
        <v>0</v>
      </c>
      <c r="AF432" s="686">
        <v>0</v>
      </c>
      <c r="AG432" s="686">
        <v>0</v>
      </c>
      <c r="AH432" s="686">
        <v>0</v>
      </c>
      <c r="AI432" s="686">
        <v>0</v>
      </c>
      <c r="AJ432" s="686">
        <v>0</v>
      </c>
      <c r="AK432" s="686">
        <v>0</v>
      </c>
      <c r="AL432" s="686">
        <v>0</v>
      </c>
      <c r="AM432" s="686">
        <v>0</v>
      </c>
      <c r="AN432" s="686">
        <v>0</v>
      </c>
      <c r="AO432" s="686">
        <v>0</v>
      </c>
      <c r="AP432" s="704">
        <v>0</v>
      </c>
    </row>
    <row r="433" spans="1:43" s="437" customFormat="1" ht="1" customHeight="1" outlineLevel="2">
      <c r="A433" s="799"/>
      <c r="B433" s="891"/>
      <c r="C433" s="902"/>
      <c r="D433" s="496"/>
      <c r="E433" s="803"/>
      <c r="F433" s="714"/>
      <c r="G433" s="714"/>
      <c r="H433" s="705">
        <v>0</v>
      </c>
      <c r="I433" s="680">
        <v>0</v>
      </c>
      <c r="J433" s="939"/>
      <c r="K433" s="940"/>
      <c r="L433" s="715"/>
      <c r="M433" s="707">
        <v>0</v>
      </c>
      <c r="N433" s="702"/>
      <c r="O433" s="715"/>
      <c r="P433" s="707">
        <v>0</v>
      </c>
      <c r="Q433" s="803"/>
      <c r="R433" s="703"/>
      <c r="S433" s="703"/>
      <c r="T433" s="686"/>
      <c r="U433" s="686"/>
      <c r="V433" s="686"/>
      <c r="W433" s="686"/>
      <c r="X433" s="686"/>
      <c r="Y433" s="686"/>
      <c r="Z433" s="686"/>
      <c r="AA433" s="686"/>
      <c r="AB433" s="686"/>
      <c r="AC433" s="686"/>
      <c r="AD433" s="686"/>
      <c r="AE433" s="703"/>
      <c r="AF433" s="686"/>
      <c r="AG433" s="686"/>
      <c r="AH433" s="686"/>
      <c r="AI433" s="686"/>
      <c r="AJ433" s="686"/>
      <c r="AK433" s="686"/>
      <c r="AL433" s="686"/>
      <c r="AM433" s="686"/>
      <c r="AN433" s="686"/>
      <c r="AO433" s="686"/>
      <c r="AP433" s="704"/>
    </row>
    <row r="434" spans="1:43" ht="12.5">
      <c r="A434" s="799" t="s">
        <v>2564</v>
      </c>
      <c r="B434" s="891" t="s">
        <v>1404</v>
      </c>
      <c r="C434" s="902" t="s">
        <v>2565</v>
      </c>
      <c r="D434" s="496"/>
      <c r="E434" s="803"/>
      <c r="F434" s="714">
        <v>0</v>
      </c>
      <c r="G434" s="714">
        <v>0</v>
      </c>
      <c r="H434" s="705">
        <v>0</v>
      </c>
      <c r="I434" s="680">
        <v>0</v>
      </c>
      <c r="J434" s="939"/>
      <c r="K434" s="940"/>
      <c r="L434" s="715">
        <v>0</v>
      </c>
      <c r="M434" s="707">
        <v>0</v>
      </c>
      <c r="N434" s="702"/>
      <c r="O434" s="715">
        <v>0</v>
      </c>
      <c r="P434" s="707">
        <v>0</v>
      </c>
      <c r="Q434" s="803"/>
      <c r="R434" s="703">
        <v>0</v>
      </c>
      <c r="S434" s="703">
        <v>0</v>
      </c>
      <c r="T434" s="686">
        <v>0</v>
      </c>
      <c r="U434" s="686">
        <v>0</v>
      </c>
      <c r="V434" s="686">
        <v>0</v>
      </c>
      <c r="W434" s="686">
        <v>0</v>
      </c>
      <c r="X434" s="686">
        <v>0</v>
      </c>
      <c r="Y434" s="686">
        <v>0</v>
      </c>
      <c r="Z434" s="686">
        <v>0</v>
      </c>
      <c r="AA434" s="686">
        <v>0</v>
      </c>
      <c r="AB434" s="686">
        <v>0</v>
      </c>
      <c r="AC434" s="686">
        <v>0</v>
      </c>
      <c r="AD434" s="686">
        <v>0</v>
      </c>
      <c r="AE434" s="703">
        <v>0</v>
      </c>
      <c r="AF434" s="686">
        <v>0</v>
      </c>
      <c r="AG434" s="686">
        <v>0</v>
      </c>
      <c r="AH434" s="686">
        <v>0</v>
      </c>
      <c r="AI434" s="686">
        <v>0</v>
      </c>
      <c r="AJ434" s="686">
        <v>0</v>
      </c>
      <c r="AK434" s="686">
        <v>0</v>
      </c>
      <c r="AL434" s="686">
        <v>0</v>
      </c>
      <c r="AM434" s="686">
        <v>0</v>
      </c>
      <c r="AN434" s="686">
        <v>0</v>
      </c>
      <c r="AO434" s="686">
        <v>0</v>
      </c>
      <c r="AP434" s="704">
        <v>0</v>
      </c>
    </row>
    <row r="435" spans="1:43" ht="12.5">
      <c r="A435" s="799"/>
      <c r="B435" s="891" t="s">
        <v>1463</v>
      </c>
      <c r="C435" s="902" t="s">
        <v>2566</v>
      </c>
      <c r="D435" s="496"/>
      <c r="E435" s="803"/>
      <c r="F435" s="714"/>
      <c r="G435" s="714"/>
      <c r="H435" s="705">
        <v>0</v>
      </c>
      <c r="I435" s="680">
        <v>0</v>
      </c>
      <c r="J435" s="939"/>
      <c r="K435" s="940"/>
      <c r="L435" s="715"/>
      <c r="M435" s="707">
        <v>0</v>
      </c>
      <c r="N435" s="702"/>
      <c r="O435" s="715"/>
      <c r="P435" s="707">
        <v>0</v>
      </c>
      <c r="Q435" s="803"/>
      <c r="R435" s="703"/>
      <c r="S435" s="703"/>
      <c r="T435" s="686"/>
      <c r="U435" s="686"/>
      <c r="V435" s="686"/>
      <c r="W435" s="686"/>
      <c r="X435" s="686"/>
      <c r="Y435" s="686"/>
      <c r="Z435" s="686"/>
      <c r="AA435" s="686"/>
      <c r="AB435" s="686"/>
      <c r="AC435" s="686"/>
      <c r="AD435" s="686"/>
      <c r="AE435" s="703"/>
      <c r="AF435" s="686"/>
      <c r="AG435" s="686"/>
      <c r="AH435" s="686"/>
      <c r="AI435" s="686"/>
      <c r="AJ435" s="686"/>
      <c r="AK435" s="686"/>
      <c r="AL435" s="686"/>
      <c r="AM435" s="686"/>
      <c r="AN435" s="686"/>
      <c r="AO435" s="686"/>
      <c r="AP435" s="704"/>
    </row>
    <row r="436" spans="1:43" ht="1" customHeight="1" outlineLevel="2">
      <c r="A436" s="799"/>
      <c r="B436" s="891"/>
      <c r="C436" s="902"/>
      <c r="D436" s="496"/>
      <c r="E436" s="803"/>
      <c r="F436" s="714"/>
      <c r="G436" s="714"/>
      <c r="H436" s="705">
        <v>0</v>
      </c>
      <c r="I436" s="680">
        <v>0</v>
      </c>
      <c r="J436" s="939"/>
      <c r="K436" s="940"/>
      <c r="L436" s="715"/>
      <c r="M436" s="707">
        <v>0</v>
      </c>
      <c r="N436" s="702"/>
      <c r="O436" s="715"/>
      <c r="P436" s="707">
        <v>0</v>
      </c>
      <c r="Q436" s="803"/>
      <c r="R436" s="703"/>
      <c r="S436" s="703"/>
      <c r="T436" s="686"/>
      <c r="U436" s="686"/>
      <c r="V436" s="686"/>
      <c r="W436" s="686"/>
      <c r="X436" s="686"/>
      <c r="Y436" s="686"/>
      <c r="Z436" s="686"/>
      <c r="AA436" s="686"/>
      <c r="AB436" s="686"/>
      <c r="AC436" s="686"/>
      <c r="AD436" s="686"/>
      <c r="AE436" s="703"/>
      <c r="AF436" s="686"/>
      <c r="AG436" s="686"/>
      <c r="AH436" s="686"/>
      <c r="AI436" s="686"/>
      <c r="AJ436" s="686"/>
      <c r="AK436" s="686"/>
      <c r="AL436" s="686"/>
      <c r="AM436" s="686"/>
      <c r="AN436" s="686"/>
      <c r="AO436" s="686"/>
      <c r="AP436" s="704"/>
    </row>
    <row r="437" spans="1:43" ht="12.5">
      <c r="A437" s="894" t="s">
        <v>2567</v>
      </c>
      <c r="B437" s="895" t="s">
        <v>1479</v>
      </c>
      <c r="C437" s="921" t="s">
        <v>2568</v>
      </c>
      <c r="D437" s="897"/>
      <c r="E437" s="941"/>
      <c r="F437" s="716">
        <v>0</v>
      </c>
      <c r="G437" s="716">
        <v>0</v>
      </c>
      <c r="H437" s="708">
        <v>0</v>
      </c>
      <c r="I437" s="681">
        <v>0</v>
      </c>
      <c r="J437" s="942"/>
      <c r="K437" s="943"/>
      <c r="L437" s="716">
        <v>0</v>
      </c>
      <c r="M437" s="711">
        <v>0</v>
      </c>
      <c r="N437" s="710"/>
      <c r="O437" s="716">
        <v>0</v>
      </c>
      <c r="P437" s="711">
        <v>0</v>
      </c>
      <c r="Q437" s="941"/>
      <c r="R437" s="712">
        <v>0</v>
      </c>
      <c r="S437" s="712">
        <v>0</v>
      </c>
      <c r="T437" s="708">
        <v>0</v>
      </c>
      <c r="U437" s="708">
        <v>0</v>
      </c>
      <c r="V437" s="708">
        <v>0</v>
      </c>
      <c r="W437" s="708">
        <v>0</v>
      </c>
      <c r="X437" s="708">
        <v>0</v>
      </c>
      <c r="Y437" s="708">
        <v>0</v>
      </c>
      <c r="Z437" s="708">
        <v>0</v>
      </c>
      <c r="AA437" s="708">
        <v>0</v>
      </c>
      <c r="AB437" s="708">
        <v>0</v>
      </c>
      <c r="AC437" s="708">
        <v>0</v>
      </c>
      <c r="AD437" s="708">
        <v>0</v>
      </c>
      <c r="AE437" s="712">
        <v>0</v>
      </c>
      <c r="AF437" s="708">
        <v>0</v>
      </c>
      <c r="AG437" s="708">
        <v>0</v>
      </c>
      <c r="AH437" s="708">
        <v>0</v>
      </c>
      <c r="AI437" s="708">
        <v>0</v>
      </c>
      <c r="AJ437" s="708">
        <v>0</v>
      </c>
      <c r="AK437" s="708">
        <v>0</v>
      </c>
      <c r="AL437" s="708">
        <v>0</v>
      </c>
      <c r="AM437" s="708">
        <v>0</v>
      </c>
      <c r="AN437" s="708">
        <v>0</v>
      </c>
      <c r="AO437" s="708">
        <v>0</v>
      </c>
      <c r="AP437" s="713">
        <v>0</v>
      </c>
    </row>
    <row r="438" spans="1:43" s="863" customFormat="1" ht="13">
      <c r="B438" s="807" t="s">
        <v>1485</v>
      </c>
      <c r="C438" s="925" t="s">
        <v>2569</v>
      </c>
      <c r="D438" s="926"/>
      <c r="E438" s="944"/>
      <c r="F438" s="728">
        <v>1015943534.033</v>
      </c>
      <c r="G438" s="728">
        <v>990915476.27400017</v>
      </c>
      <c r="H438" s="721">
        <v>25028057.758999825</v>
      </c>
      <c r="I438" s="683">
        <v>2.5257510209760074E-2</v>
      </c>
      <c r="J438" s="945"/>
      <c r="K438" s="946"/>
      <c r="L438" s="728">
        <v>977000903.23800015</v>
      </c>
      <c r="M438" s="722">
        <v>38942630.794999838</v>
      </c>
      <c r="N438" s="723"/>
      <c r="O438" s="728">
        <v>1012903279.7170002</v>
      </c>
      <c r="P438" s="722">
        <v>3040254.3159997463</v>
      </c>
      <c r="Q438" s="944"/>
      <c r="R438" s="724">
        <v>954755560.75899935</v>
      </c>
      <c r="S438" s="724">
        <v>955885992.37999988</v>
      </c>
      <c r="T438" s="691">
        <v>962876064.92999959</v>
      </c>
      <c r="U438" s="691">
        <v>965714948.11000025</v>
      </c>
      <c r="V438" s="691">
        <v>965051250.83900011</v>
      </c>
      <c r="W438" s="691">
        <v>964191938.0589999</v>
      </c>
      <c r="X438" s="691">
        <v>966756301.80800009</v>
      </c>
      <c r="Y438" s="691">
        <v>973149401.16300011</v>
      </c>
      <c r="Z438" s="691">
        <v>977000903.23800015</v>
      </c>
      <c r="AA438" s="691">
        <v>973195317.70600033</v>
      </c>
      <c r="AB438" s="691">
        <v>973027988.14400005</v>
      </c>
      <c r="AC438" s="691">
        <v>976958256.23899972</v>
      </c>
      <c r="AD438" s="691">
        <v>990915476.27400017</v>
      </c>
      <c r="AE438" s="724">
        <v>998494131.23399997</v>
      </c>
      <c r="AF438" s="691">
        <v>990632491.08699977</v>
      </c>
      <c r="AG438" s="691">
        <v>1002286920.8810003</v>
      </c>
      <c r="AH438" s="691">
        <v>1000523241.3239996</v>
      </c>
      <c r="AI438" s="691">
        <v>995158147.14000034</v>
      </c>
      <c r="AJ438" s="691">
        <v>1008684428.355</v>
      </c>
      <c r="AK438" s="691">
        <v>1012903279.7170002</v>
      </c>
      <c r="AL438" s="691">
        <v>1015943534.033</v>
      </c>
      <c r="AM438" s="691">
        <v>1023145132.1309994</v>
      </c>
      <c r="AN438" s="691">
        <v>1025225998.1309994</v>
      </c>
      <c r="AO438" s="691">
        <v>1025225998.1309994</v>
      </c>
      <c r="AP438" s="725">
        <v>1025225998.1309994</v>
      </c>
    </row>
    <row r="439" spans="1:43" ht="12.5">
      <c r="A439" s="799"/>
      <c r="B439" s="891"/>
      <c r="C439" s="900"/>
      <c r="D439" s="496"/>
      <c r="E439" s="803"/>
      <c r="F439" s="715"/>
      <c r="G439" s="715"/>
      <c r="H439" s="705"/>
      <c r="I439" s="680"/>
      <c r="J439" s="939"/>
      <c r="K439" s="940"/>
      <c r="L439" s="715"/>
      <c r="M439" s="707"/>
      <c r="N439" s="702"/>
      <c r="O439" s="715"/>
      <c r="P439" s="707"/>
      <c r="Q439" s="803"/>
      <c r="R439" s="703"/>
      <c r="S439" s="703"/>
      <c r="T439" s="686"/>
      <c r="U439" s="686"/>
      <c r="V439" s="686"/>
      <c r="W439" s="686"/>
      <c r="X439" s="686"/>
      <c r="Y439" s="686"/>
      <c r="Z439" s="686"/>
      <c r="AA439" s="686"/>
      <c r="AB439" s="686"/>
      <c r="AC439" s="686"/>
      <c r="AD439" s="686"/>
      <c r="AE439" s="703"/>
      <c r="AF439" s="686"/>
      <c r="AG439" s="686"/>
      <c r="AH439" s="686"/>
      <c r="AI439" s="686"/>
      <c r="AJ439" s="686"/>
      <c r="AK439" s="686"/>
      <c r="AL439" s="686"/>
      <c r="AM439" s="686"/>
      <c r="AN439" s="686"/>
      <c r="AO439" s="686"/>
      <c r="AP439" s="704"/>
    </row>
    <row r="440" spans="1:43" s="905" customFormat="1" ht="12.5">
      <c r="B440" s="906" t="s">
        <v>1494</v>
      </c>
      <c r="C440" s="907" t="s">
        <v>2570</v>
      </c>
      <c r="D440" s="908"/>
      <c r="E440" s="947"/>
      <c r="F440" s="910"/>
      <c r="G440" s="910"/>
      <c r="H440" s="705"/>
      <c r="I440" s="680"/>
      <c r="J440" s="948"/>
      <c r="K440" s="949"/>
      <c r="L440" s="913"/>
      <c r="M440" s="707"/>
      <c r="N440" s="720"/>
      <c r="O440" s="913"/>
      <c r="P440" s="707"/>
      <c r="Q440" s="947"/>
      <c r="R440" s="914"/>
      <c r="S440" s="914"/>
      <c r="T440" s="915"/>
      <c r="U440" s="915"/>
      <c r="V440" s="915"/>
      <c r="W440" s="915"/>
      <c r="X440" s="915"/>
      <c r="Y440" s="915"/>
      <c r="Z440" s="915"/>
      <c r="AA440" s="915"/>
      <c r="AB440" s="915"/>
      <c r="AC440" s="915"/>
      <c r="AD440" s="915"/>
      <c r="AE440" s="914"/>
      <c r="AF440" s="915"/>
      <c r="AG440" s="915"/>
      <c r="AH440" s="915"/>
      <c r="AI440" s="915"/>
      <c r="AJ440" s="915"/>
      <c r="AK440" s="915"/>
      <c r="AL440" s="915"/>
      <c r="AM440" s="915"/>
      <c r="AN440" s="915"/>
      <c r="AO440" s="915"/>
      <c r="AP440" s="916"/>
    </row>
    <row r="441" spans="1:43" ht="1" customHeight="1" outlineLevel="2">
      <c r="A441" s="799"/>
      <c r="B441" s="906"/>
      <c r="C441" s="907"/>
      <c r="D441" s="929"/>
      <c r="E441" s="950"/>
      <c r="F441" s="717"/>
      <c r="G441" s="717"/>
      <c r="H441" s="705">
        <v>0</v>
      </c>
      <c r="I441" s="680">
        <v>0</v>
      </c>
      <c r="J441" s="951"/>
      <c r="K441" s="952"/>
      <c r="L441" s="718"/>
      <c r="M441" s="707" t="e">
        <v>#REF!</v>
      </c>
      <c r="N441" s="719"/>
      <c r="O441" s="718"/>
      <c r="P441" s="707">
        <v>0</v>
      </c>
      <c r="Q441" s="950"/>
      <c r="R441" s="703"/>
      <c r="S441" s="703"/>
      <c r="T441" s="686"/>
      <c r="U441" s="686"/>
      <c r="V441" s="686"/>
      <c r="W441" s="686"/>
      <c r="X441" s="686"/>
      <c r="Y441" s="686"/>
      <c r="Z441" s="686"/>
      <c r="AA441" s="686"/>
      <c r="AB441" s="686"/>
      <c r="AC441" s="686"/>
      <c r="AD441" s="686"/>
      <c r="AE441" s="703"/>
      <c r="AF441" s="686"/>
      <c r="AG441" s="686"/>
      <c r="AH441" s="686"/>
      <c r="AI441" s="686"/>
      <c r="AJ441" s="686"/>
      <c r="AK441" s="686"/>
      <c r="AL441" s="686"/>
      <c r="AM441" s="686"/>
      <c r="AN441" s="686"/>
      <c r="AO441" s="686"/>
      <c r="AP441" s="704"/>
    </row>
    <row r="442" spans="1:43" ht="12.5">
      <c r="A442" s="799" t="s">
        <v>2571</v>
      </c>
      <c r="B442" s="891" t="s">
        <v>1503</v>
      </c>
      <c r="C442" s="902" t="s">
        <v>2572</v>
      </c>
      <c r="D442" s="496"/>
      <c r="E442" s="803"/>
      <c r="F442" s="714">
        <v>0</v>
      </c>
      <c r="G442" s="714">
        <v>0</v>
      </c>
      <c r="H442" s="705">
        <v>0</v>
      </c>
      <c r="I442" s="680">
        <v>0</v>
      </c>
      <c r="J442" s="939"/>
      <c r="K442" s="940"/>
      <c r="L442" s="715">
        <v>0</v>
      </c>
      <c r="M442" s="707">
        <v>0</v>
      </c>
      <c r="N442" s="702"/>
      <c r="O442" s="715">
        <v>0</v>
      </c>
      <c r="P442" s="707">
        <v>0</v>
      </c>
      <c r="Q442" s="803"/>
      <c r="R442" s="703">
        <v>0</v>
      </c>
      <c r="S442" s="703">
        <v>0</v>
      </c>
      <c r="T442" s="686">
        <v>0</v>
      </c>
      <c r="U442" s="686">
        <v>0</v>
      </c>
      <c r="V442" s="686">
        <v>0</v>
      </c>
      <c r="W442" s="686">
        <v>0</v>
      </c>
      <c r="X442" s="686">
        <v>0</v>
      </c>
      <c r="Y442" s="686">
        <v>0</v>
      </c>
      <c r="Z442" s="686">
        <v>0</v>
      </c>
      <c r="AA442" s="686">
        <v>0</v>
      </c>
      <c r="AB442" s="686">
        <v>0</v>
      </c>
      <c r="AC442" s="686">
        <v>0</v>
      </c>
      <c r="AD442" s="686">
        <v>0</v>
      </c>
      <c r="AE442" s="703">
        <v>0</v>
      </c>
      <c r="AF442" s="686">
        <v>0</v>
      </c>
      <c r="AG442" s="686">
        <v>0</v>
      </c>
      <c r="AH442" s="686">
        <v>0</v>
      </c>
      <c r="AI442" s="686">
        <v>0</v>
      </c>
      <c r="AJ442" s="686">
        <v>0</v>
      </c>
      <c r="AK442" s="686">
        <v>0</v>
      </c>
      <c r="AL442" s="686">
        <v>0</v>
      </c>
      <c r="AM442" s="686">
        <v>0</v>
      </c>
      <c r="AN442" s="686">
        <v>0</v>
      </c>
      <c r="AO442" s="686">
        <v>0</v>
      </c>
      <c r="AP442" s="704">
        <v>0</v>
      </c>
    </row>
    <row r="443" spans="1:43" ht="1" customHeight="1" outlineLevel="2">
      <c r="A443" s="799"/>
      <c r="B443" s="891"/>
      <c r="C443" s="902"/>
      <c r="D443" s="496"/>
      <c r="E443" s="803"/>
      <c r="F443" s="714"/>
      <c r="G443" s="714"/>
      <c r="H443" s="705">
        <v>0</v>
      </c>
      <c r="I443" s="680">
        <v>0</v>
      </c>
      <c r="J443" s="939"/>
      <c r="K443" s="940"/>
      <c r="L443" s="715"/>
      <c r="M443" s="707">
        <v>0</v>
      </c>
      <c r="N443" s="702"/>
      <c r="O443" s="715"/>
      <c r="P443" s="707">
        <v>0</v>
      </c>
      <c r="Q443" s="803"/>
      <c r="R443" s="703"/>
      <c r="S443" s="703"/>
      <c r="T443" s="686"/>
      <c r="U443" s="686"/>
      <c r="V443" s="686"/>
      <c r="W443" s="686"/>
      <c r="X443" s="686"/>
      <c r="Y443" s="686"/>
      <c r="Z443" s="686"/>
      <c r="AA443" s="686"/>
      <c r="AB443" s="686"/>
      <c r="AC443" s="686"/>
      <c r="AD443" s="686"/>
      <c r="AE443" s="703"/>
      <c r="AF443" s="686"/>
      <c r="AG443" s="686"/>
      <c r="AH443" s="686"/>
      <c r="AI443" s="686"/>
      <c r="AJ443" s="686"/>
      <c r="AK443" s="686"/>
      <c r="AL443" s="686"/>
      <c r="AM443" s="686"/>
      <c r="AN443" s="686"/>
      <c r="AO443" s="686"/>
      <c r="AP443" s="704"/>
    </row>
    <row r="444" spans="1:43" ht="12.5">
      <c r="A444" s="799" t="s">
        <v>2573</v>
      </c>
      <c r="B444" s="891" t="s">
        <v>1506</v>
      </c>
      <c r="C444" s="902" t="s">
        <v>2574</v>
      </c>
      <c r="D444" s="496"/>
      <c r="E444" s="803"/>
      <c r="F444" s="714">
        <v>0</v>
      </c>
      <c r="G444" s="714">
        <v>0</v>
      </c>
      <c r="H444" s="705">
        <v>0</v>
      </c>
      <c r="I444" s="680">
        <v>0</v>
      </c>
      <c r="J444" s="939"/>
      <c r="K444" s="940"/>
      <c r="L444" s="715">
        <v>0</v>
      </c>
      <c r="M444" s="707">
        <v>0</v>
      </c>
      <c r="N444" s="702"/>
      <c r="O444" s="715">
        <v>0</v>
      </c>
      <c r="P444" s="707">
        <v>0</v>
      </c>
      <c r="Q444" s="803"/>
      <c r="R444" s="703">
        <v>0</v>
      </c>
      <c r="S444" s="703">
        <v>0</v>
      </c>
      <c r="T444" s="686">
        <v>0</v>
      </c>
      <c r="U444" s="686">
        <v>0</v>
      </c>
      <c r="V444" s="686">
        <v>0</v>
      </c>
      <c r="W444" s="686">
        <v>0</v>
      </c>
      <c r="X444" s="686">
        <v>0</v>
      </c>
      <c r="Y444" s="686">
        <v>0</v>
      </c>
      <c r="Z444" s="686">
        <v>0</v>
      </c>
      <c r="AA444" s="686">
        <v>0</v>
      </c>
      <c r="AB444" s="686">
        <v>0</v>
      </c>
      <c r="AC444" s="686">
        <v>0</v>
      </c>
      <c r="AD444" s="686">
        <v>0</v>
      </c>
      <c r="AE444" s="703">
        <v>0</v>
      </c>
      <c r="AF444" s="686">
        <v>0</v>
      </c>
      <c r="AG444" s="686">
        <v>0</v>
      </c>
      <c r="AH444" s="686">
        <v>0</v>
      </c>
      <c r="AI444" s="686">
        <v>0</v>
      </c>
      <c r="AJ444" s="686">
        <v>0</v>
      </c>
      <c r="AK444" s="686">
        <v>0</v>
      </c>
      <c r="AL444" s="686">
        <v>0</v>
      </c>
      <c r="AM444" s="686">
        <v>0</v>
      </c>
      <c r="AN444" s="686">
        <v>0</v>
      </c>
      <c r="AO444" s="686">
        <v>0</v>
      </c>
      <c r="AP444" s="704">
        <v>0</v>
      </c>
    </row>
    <row r="445" spans="1:43" ht="1" customHeight="1" outlineLevel="2">
      <c r="A445" s="799"/>
      <c r="B445" s="891"/>
      <c r="C445" s="902"/>
      <c r="D445" s="496"/>
      <c r="E445" s="803"/>
      <c r="F445" s="714"/>
      <c r="G445" s="714"/>
      <c r="H445" s="705">
        <v>0</v>
      </c>
      <c r="I445" s="680">
        <v>0</v>
      </c>
      <c r="J445" s="939"/>
      <c r="K445" s="940"/>
      <c r="L445" s="715"/>
      <c r="M445" s="707">
        <v>0</v>
      </c>
      <c r="N445" s="702"/>
      <c r="O445" s="715"/>
      <c r="P445" s="707">
        <v>0</v>
      </c>
      <c r="Q445" s="803"/>
      <c r="R445" s="703"/>
      <c r="S445" s="703"/>
      <c r="T445" s="686"/>
      <c r="U445" s="686"/>
      <c r="V445" s="686"/>
      <c r="W445" s="686"/>
      <c r="X445" s="686"/>
      <c r="Y445" s="686"/>
      <c r="Z445" s="686"/>
      <c r="AA445" s="686"/>
      <c r="AB445" s="686"/>
      <c r="AC445" s="686"/>
      <c r="AD445" s="686"/>
      <c r="AE445" s="703"/>
      <c r="AF445" s="686"/>
      <c r="AG445" s="686"/>
      <c r="AH445" s="686"/>
      <c r="AI445" s="686"/>
      <c r="AJ445" s="686"/>
      <c r="AK445" s="686"/>
      <c r="AL445" s="686"/>
      <c r="AM445" s="686"/>
      <c r="AN445" s="686"/>
      <c r="AO445" s="686"/>
      <c r="AP445" s="704"/>
    </row>
    <row r="446" spans="1:43" ht="12.5" outlineLevel="3">
      <c r="A446" s="799" t="s">
        <v>2575</v>
      </c>
      <c r="B446" s="800" t="s">
        <v>2576</v>
      </c>
      <c r="C446" s="801" t="s">
        <v>2577</v>
      </c>
      <c r="D446" s="802"/>
      <c r="E446" s="803"/>
      <c r="F446" s="686">
        <v>0</v>
      </c>
      <c r="G446" s="686">
        <v>0</v>
      </c>
      <c r="H446" s="686">
        <v>0</v>
      </c>
      <c r="I446" s="804">
        <v>0</v>
      </c>
      <c r="J446" s="804"/>
      <c r="K446" s="805"/>
      <c r="L446" s="705">
        <v>0</v>
      </c>
      <c r="M446" s="707">
        <v>0</v>
      </c>
      <c r="N446" s="805"/>
      <c r="O446" s="705">
        <v>0</v>
      </c>
      <c r="P446" s="707">
        <v>0</v>
      </c>
      <c r="R446" s="703">
        <v>25000000</v>
      </c>
      <c r="S446" s="703">
        <v>25000000</v>
      </c>
      <c r="T446" s="686">
        <v>25000000</v>
      </c>
      <c r="U446" s="686">
        <v>25000000</v>
      </c>
      <c r="V446" s="686">
        <v>25000000</v>
      </c>
      <c r="W446" s="686">
        <v>25000000</v>
      </c>
      <c r="X446" s="686">
        <v>25000000</v>
      </c>
      <c r="Y446" s="686">
        <v>25000000</v>
      </c>
      <c r="Z446" s="686">
        <v>0</v>
      </c>
      <c r="AA446" s="686">
        <v>0</v>
      </c>
      <c r="AB446" s="686">
        <v>0</v>
      </c>
      <c r="AC446" s="686">
        <v>0</v>
      </c>
      <c r="AD446" s="686">
        <v>0</v>
      </c>
      <c r="AE446" s="703">
        <v>0</v>
      </c>
      <c r="AF446" s="686">
        <v>0</v>
      </c>
      <c r="AG446" s="686">
        <v>0</v>
      </c>
      <c r="AH446" s="686">
        <v>0</v>
      </c>
      <c r="AI446" s="686">
        <v>0</v>
      </c>
      <c r="AJ446" s="686">
        <v>0</v>
      </c>
      <c r="AK446" s="686">
        <v>0</v>
      </c>
      <c r="AL446" s="686">
        <v>0</v>
      </c>
      <c r="AM446" s="686">
        <v>0</v>
      </c>
      <c r="AN446" s="686">
        <v>0</v>
      </c>
      <c r="AO446" s="686">
        <v>0</v>
      </c>
      <c r="AP446" s="704">
        <v>0</v>
      </c>
      <c r="AQ446" s="686"/>
    </row>
    <row r="447" spans="1:43" ht="12.5">
      <c r="A447" s="799" t="s">
        <v>2578</v>
      </c>
      <c r="B447" s="891" t="s">
        <v>1512</v>
      </c>
      <c r="C447" s="902" t="s">
        <v>2579</v>
      </c>
      <c r="D447" s="496"/>
      <c r="E447" s="803"/>
      <c r="F447" s="714">
        <v>0</v>
      </c>
      <c r="G447" s="714">
        <v>0</v>
      </c>
      <c r="H447" s="705">
        <v>0</v>
      </c>
      <c r="I447" s="680">
        <v>0</v>
      </c>
      <c r="J447" s="939"/>
      <c r="K447" s="940"/>
      <c r="L447" s="715">
        <v>0</v>
      </c>
      <c r="M447" s="707">
        <v>0</v>
      </c>
      <c r="N447" s="702"/>
      <c r="O447" s="715">
        <v>0</v>
      </c>
      <c r="P447" s="707">
        <v>0</v>
      </c>
      <c r="Q447" s="803"/>
      <c r="R447" s="703">
        <v>25000000</v>
      </c>
      <c r="S447" s="703">
        <v>25000000</v>
      </c>
      <c r="T447" s="686">
        <v>25000000</v>
      </c>
      <c r="U447" s="686">
        <v>25000000</v>
      </c>
      <c r="V447" s="686">
        <v>25000000</v>
      </c>
      <c r="W447" s="686">
        <v>25000000</v>
      </c>
      <c r="X447" s="686">
        <v>25000000</v>
      </c>
      <c r="Y447" s="686">
        <v>25000000</v>
      </c>
      <c r="Z447" s="686">
        <v>0</v>
      </c>
      <c r="AA447" s="686">
        <v>0</v>
      </c>
      <c r="AB447" s="686">
        <v>0</v>
      </c>
      <c r="AC447" s="686">
        <v>0</v>
      </c>
      <c r="AD447" s="686">
        <v>0</v>
      </c>
      <c r="AE447" s="703">
        <v>0</v>
      </c>
      <c r="AF447" s="686">
        <v>0</v>
      </c>
      <c r="AG447" s="686">
        <v>0</v>
      </c>
      <c r="AH447" s="686">
        <v>0</v>
      </c>
      <c r="AI447" s="686">
        <v>0</v>
      </c>
      <c r="AJ447" s="686">
        <v>0</v>
      </c>
      <c r="AK447" s="686">
        <v>0</v>
      </c>
      <c r="AL447" s="686">
        <v>0</v>
      </c>
      <c r="AM447" s="686">
        <v>0</v>
      </c>
      <c r="AN447" s="686">
        <v>0</v>
      </c>
      <c r="AO447" s="686">
        <v>0</v>
      </c>
      <c r="AP447" s="704">
        <v>0</v>
      </c>
    </row>
    <row r="448" spans="1:43" ht="1" customHeight="1" outlineLevel="2">
      <c r="A448" s="799"/>
      <c r="B448" s="891"/>
      <c r="C448" s="902"/>
      <c r="D448" s="496"/>
      <c r="E448" s="803"/>
      <c r="F448" s="714"/>
      <c r="G448" s="714"/>
      <c r="H448" s="705">
        <v>0</v>
      </c>
      <c r="I448" s="680">
        <v>0</v>
      </c>
      <c r="J448" s="939"/>
      <c r="K448" s="940"/>
      <c r="L448" s="715"/>
      <c r="M448" s="707">
        <v>0</v>
      </c>
      <c r="N448" s="702"/>
      <c r="O448" s="715"/>
      <c r="P448" s="707">
        <v>0</v>
      </c>
      <c r="Q448" s="803"/>
      <c r="R448" s="703"/>
      <c r="S448" s="703"/>
      <c r="T448" s="686"/>
      <c r="U448" s="686"/>
      <c r="V448" s="686"/>
      <c r="W448" s="686"/>
      <c r="X448" s="686"/>
      <c r="Y448" s="686"/>
      <c r="Z448" s="686"/>
      <c r="AA448" s="686"/>
      <c r="AB448" s="686"/>
      <c r="AC448" s="686"/>
      <c r="AD448" s="686"/>
      <c r="AE448" s="703"/>
      <c r="AF448" s="686"/>
      <c r="AG448" s="686"/>
      <c r="AH448" s="686"/>
      <c r="AI448" s="686"/>
      <c r="AJ448" s="686"/>
      <c r="AK448" s="686"/>
      <c r="AL448" s="686"/>
      <c r="AM448" s="686"/>
      <c r="AN448" s="686"/>
      <c r="AO448" s="686"/>
      <c r="AP448" s="704"/>
    </row>
    <row r="449" spans="1:43" ht="12.5" outlineLevel="3">
      <c r="A449" s="799" t="s">
        <v>2580</v>
      </c>
      <c r="B449" s="800" t="s">
        <v>2581</v>
      </c>
      <c r="C449" s="801" t="s">
        <v>2582</v>
      </c>
      <c r="D449" s="802"/>
      <c r="E449" s="803"/>
      <c r="F449" s="686">
        <v>0</v>
      </c>
      <c r="G449" s="686">
        <v>65000000</v>
      </c>
      <c r="H449" s="686">
        <v>-65000000</v>
      </c>
      <c r="I449" s="804" t="s">
        <v>3376</v>
      </c>
      <c r="J449" s="804"/>
      <c r="K449" s="805"/>
      <c r="L449" s="705">
        <v>65000000</v>
      </c>
      <c r="M449" s="707">
        <v>-65000000</v>
      </c>
      <c r="N449" s="805"/>
      <c r="O449" s="705">
        <v>0</v>
      </c>
      <c r="P449" s="707">
        <v>0</v>
      </c>
      <c r="R449" s="703">
        <v>65000000</v>
      </c>
      <c r="S449" s="703">
        <v>65000000</v>
      </c>
      <c r="T449" s="686">
        <v>65000000</v>
      </c>
      <c r="U449" s="686">
        <v>65000000</v>
      </c>
      <c r="V449" s="686">
        <v>65000000</v>
      </c>
      <c r="W449" s="686">
        <v>65000000</v>
      </c>
      <c r="X449" s="686">
        <v>65000000</v>
      </c>
      <c r="Y449" s="686">
        <v>65000000</v>
      </c>
      <c r="Z449" s="686">
        <v>65000000</v>
      </c>
      <c r="AA449" s="686">
        <v>65000000</v>
      </c>
      <c r="AB449" s="686">
        <v>65000000</v>
      </c>
      <c r="AC449" s="686">
        <v>65000000</v>
      </c>
      <c r="AD449" s="686">
        <v>65000000</v>
      </c>
      <c r="AE449" s="703">
        <v>65000000</v>
      </c>
      <c r="AF449" s="686">
        <v>65000000</v>
      </c>
      <c r="AG449" s="686">
        <v>65000000</v>
      </c>
      <c r="AH449" s="686">
        <v>65000000</v>
      </c>
      <c r="AI449" s="686">
        <v>65000000</v>
      </c>
      <c r="AJ449" s="686">
        <v>0</v>
      </c>
      <c r="AK449" s="686">
        <v>0</v>
      </c>
      <c r="AL449" s="686">
        <v>0</v>
      </c>
      <c r="AM449" s="686">
        <v>0</v>
      </c>
      <c r="AN449" s="686">
        <v>0</v>
      </c>
      <c r="AO449" s="686">
        <v>0</v>
      </c>
      <c r="AP449" s="704">
        <v>0</v>
      </c>
      <c r="AQ449" s="686"/>
    </row>
    <row r="450" spans="1:43" ht="12.5" outlineLevel="3">
      <c r="A450" s="799" t="s">
        <v>3595</v>
      </c>
      <c r="B450" s="800" t="s">
        <v>3596</v>
      </c>
      <c r="C450" s="801" t="s">
        <v>3597</v>
      </c>
      <c r="D450" s="802"/>
      <c r="E450" s="803"/>
      <c r="F450" s="686">
        <v>0</v>
      </c>
      <c r="G450" s="686">
        <v>0</v>
      </c>
      <c r="H450" s="686">
        <v>0</v>
      </c>
      <c r="I450" s="804">
        <v>0</v>
      </c>
      <c r="J450" s="804"/>
      <c r="K450" s="805"/>
      <c r="L450" s="705">
        <v>0</v>
      </c>
      <c r="M450" s="707">
        <v>0</v>
      </c>
      <c r="N450" s="805"/>
      <c r="O450" s="705">
        <v>0</v>
      </c>
      <c r="P450" s="707">
        <v>0</v>
      </c>
      <c r="R450" s="703">
        <v>0</v>
      </c>
      <c r="S450" s="703">
        <v>0</v>
      </c>
      <c r="T450" s="686">
        <v>0</v>
      </c>
      <c r="U450" s="686">
        <v>0</v>
      </c>
      <c r="V450" s="686">
        <v>0</v>
      </c>
      <c r="W450" s="686">
        <v>0</v>
      </c>
      <c r="X450" s="686">
        <v>0</v>
      </c>
      <c r="Y450" s="686">
        <v>0</v>
      </c>
      <c r="Z450" s="686">
        <v>0</v>
      </c>
      <c r="AA450" s="686">
        <v>0</v>
      </c>
      <c r="AB450" s="686">
        <v>0</v>
      </c>
      <c r="AC450" s="686">
        <v>0</v>
      </c>
      <c r="AD450" s="686">
        <v>0</v>
      </c>
      <c r="AE450" s="703">
        <v>150000000</v>
      </c>
      <c r="AF450" s="686">
        <v>0</v>
      </c>
      <c r="AG450" s="686">
        <v>0</v>
      </c>
      <c r="AH450" s="686">
        <v>0</v>
      </c>
      <c r="AI450" s="686">
        <v>0</v>
      </c>
      <c r="AJ450" s="686">
        <v>0</v>
      </c>
      <c r="AK450" s="686">
        <v>0</v>
      </c>
      <c r="AL450" s="686">
        <v>0</v>
      </c>
      <c r="AM450" s="686">
        <v>0</v>
      </c>
      <c r="AN450" s="686">
        <v>0</v>
      </c>
      <c r="AO450" s="686">
        <v>0</v>
      </c>
      <c r="AP450" s="704">
        <v>0</v>
      </c>
      <c r="AQ450" s="686"/>
    </row>
    <row r="451" spans="1:43" ht="12.5" outlineLevel="3">
      <c r="A451" s="799" t="s">
        <v>2583</v>
      </c>
      <c r="B451" s="800" t="s">
        <v>2584</v>
      </c>
      <c r="C451" s="801" t="s">
        <v>2585</v>
      </c>
      <c r="D451" s="802"/>
      <c r="E451" s="803"/>
      <c r="F451" s="686">
        <v>1000000000</v>
      </c>
      <c r="G451" s="686">
        <v>1000000000</v>
      </c>
      <c r="H451" s="686">
        <v>0</v>
      </c>
      <c r="I451" s="804">
        <v>0</v>
      </c>
      <c r="J451" s="804"/>
      <c r="K451" s="805"/>
      <c r="L451" s="705">
        <v>1000000000</v>
      </c>
      <c r="M451" s="707">
        <v>0</v>
      </c>
      <c r="N451" s="805"/>
      <c r="O451" s="705">
        <v>1000000000</v>
      </c>
      <c r="P451" s="707">
        <v>0</v>
      </c>
      <c r="R451" s="703">
        <v>1000000000</v>
      </c>
      <c r="S451" s="703">
        <v>1000000000</v>
      </c>
      <c r="T451" s="686">
        <v>1000000000</v>
      </c>
      <c r="U451" s="686">
        <v>1000000000</v>
      </c>
      <c r="V451" s="686">
        <v>1000000000</v>
      </c>
      <c r="W451" s="686">
        <v>1000000000</v>
      </c>
      <c r="X451" s="686">
        <v>1000000000</v>
      </c>
      <c r="Y451" s="686">
        <v>1000000000</v>
      </c>
      <c r="Z451" s="686">
        <v>1000000000</v>
      </c>
      <c r="AA451" s="686">
        <v>1000000000</v>
      </c>
      <c r="AB451" s="686">
        <v>1000000000</v>
      </c>
      <c r="AC451" s="686">
        <v>1000000000</v>
      </c>
      <c r="AD451" s="686">
        <v>1000000000</v>
      </c>
      <c r="AE451" s="703">
        <v>1000000000</v>
      </c>
      <c r="AF451" s="686">
        <v>1000000000</v>
      </c>
      <c r="AG451" s="686">
        <v>1000000000</v>
      </c>
      <c r="AH451" s="686">
        <v>1000000000</v>
      </c>
      <c r="AI451" s="686">
        <v>1000000000</v>
      </c>
      <c r="AJ451" s="686">
        <v>1000000000</v>
      </c>
      <c r="AK451" s="686">
        <v>1000000000</v>
      </c>
      <c r="AL451" s="686">
        <v>1000000000</v>
      </c>
      <c r="AM451" s="686">
        <v>1000000000</v>
      </c>
      <c r="AN451" s="686">
        <v>1000000000</v>
      </c>
      <c r="AO451" s="686">
        <v>1000000000</v>
      </c>
      <c r="AP451" s="704">
        <v>1000000000</v>
      </c>
      <c r="AQ451" s="686"/>
    </row>
    <row r="452" spans="1:43" ht="12.5" outlineLevel="3">
      <c r="A452" s="799" t="s">
        <v>3735</v>
      </c>
      <c r="B452" s="800" t="s">
        <v>3736</v>
      </c>
      <c r="C452" s="801" t="s">
        <v>3737</v>
      </c>
      <c r="D452" s="802"/>
      <c r="E452" s="803"/>
      <c r="F452" s="686">
        <v>65000000</v>
      </c>
      <c r="G452" s="686">
        <v>0</v>
      </c>
      <c r="H452" s="686">
        <v>65000000</v>
      </c>
      <c r="I452" s="804" t="s">
        <v>3376</v>
      </c>
      <c r="J452" s="804"/>
      <c r="K452" s="805"/>
      <c r="L452" s="705">
        <v>0</v>
      </c>
      <c r="M452" s="707">
        <v>65000000</v>
      </c>
      <c r="N452" s="805"/>
      <c r="O452" s="705">
        <v>65000000</v>
      </c>
      <c r="P452" s="707">
        <v>0</v>
      </c>
      <c r="R452" s="703">
        <v>0</v>
      </c>
      <c r="S452" s="703">
        <v>0</v>
      </c>
      <c r="T452" s="686">
        <v>0</v>
      </c>
      <c r="U452" s="686">
        <v>0</v>
      </c>
      <c r="V452" s="686">
        <v>0</v>
      </c>
      <c r="W452" s="686">
        <v>0</v>
      </c>
      <c r="X452" s="686">
        <v>0</v>
      </c>
      <c r="Y452" s="686">
        <v>0</v>
      </c>
      <c r="Z452" s="686">
        <v>0</v>
      </c>
      <c r="AA452" s="686">
        <v>0</v>
      </c>
      <c r="AB452" s="686">
        <v>0</v>
      </c>
      <c r="AC452" s="686">
        <v>0</v>
      </c>
      <c r="AD452" s="686">
        <v>0</v>
      </c>
      <c r="AE452" s="703">
        <v>0</v>
      </c>
      <c r="AF452" s="686">
        <v>0</v>
      </c>
      <c r="AG452" s="686">
        <v>0</v>
      </c>
      <c r="AH452" s="686">
        <v>0</v>
      </c>
      <c r="AI452" s="686">
        <v>0</v>
      </c>
      <c r="AJ452" s="686">
        <v>65000000</v>
      </c>
      <c r="AK452" s="686">
        <v>65000000</v>
      </c>
      <c r="AL452" s="686">
        <v>65000000</v>
      </c>
      <c r="AM452" s="686">
        <v>65000000</v>
      </c>
      <c r="AN452" s="686">
        <v>65000000</v>
      </c>
      <c r="AO452" s="686">
        <v>65000000</v>
      </c>
      <c r="AP452" s="704">
        <v>65000000</v>
      </c>
      <c r="AQ452" s="686"/>
    </row>
    <row r="453" spans="1:43" ht="12.5" outlineLevel="3">
      <c r="A453" s="799" t="s">
        <v>2586</v>
      </c>
      <c r="B453" s="800" t="s">
        <v>2587</v>
      </c>
      <c r="C453" s="801" t="s">
        <v>2588</v>
      </c>
      <c r="D453" s="802"/>
      <c r="E453" s="803"/>
      <c r="F453" s="686">
        <v>0</v>
      </c>
      <c r="G453" s="686">
        <v>150000000</v>
      </c>
      <c r="H453" s="686">
        <v>-150000000</v>
      </c>
      <c r="I453" s="804" t="s">
        <v>3376</v>
      </c>
      <c r="J453" s="804"/>
      <c r="K453" s="805"/>
      <c r="L453" s="705">
        <v>150000000</v>
      </c>
      <c r="M453" s="707">
        <v>-150000000</v>
      </c>
      <c r="N453" s="805"/>
      <c r="O453" s="705">
        <v>0</v>
      </c>
      <c r="P453" s="707">
        <v>0</v>
      </c>
      <c r="R453" s="703">
        <v>150000000</v>
      </c>
      <c r="S453" s="703">
        <v>150000000</v>
      </c>
      <c r="T453" s="686">
        <v>150000000</v>
      </c>
      <c r="U453" s="686">
        <v>150000000</v>
      </c>
      <c r="V453" s="686">
        <v>150000000</v>
      </c>
      <c r="W453" s="686">
        <v>150000000</v>
      </c>
      <c r="X453" s="686">
        <v>150000000</v>
      </c>
      <c r="Y453" s="686">
        <v>150000000</v>
      </c>
      <c r="Z453" s="686">
        <v>150000000</v>
      </c>
      <c r="AA453" s="686">
        <v>150000000</v>
      </c>
      <c r="AB453" s="686">
        <v>150000000</v>
      </c>
      <c r="AC453" s="686">
        <v>150000000</v>
      </c>
      <c r="AD453" s="686">
        <v>150000000</v>
      </c>
      <c r="AE453" s="703">
        <v>150000000</v>
      </c>
      <c r="AF453" s="686">
        <v>300000000</v>
      </c>
      <c r="AG453" s="686">
        <v>300000000</v>
      </c>
      <c r="AH453" s="686">
        <v>300000000</v>
      </c>
      <c r="AI453" s="686">
        <v>300000000</v>
      </c>
      <c r="AJ453" s="686">
        <v>0</v>
      </c>
      <c r="AK453" s="686">
        <v>0</v>
      </c>
      <c r="AL453" s="686">
        <v>0</v>
      </c>
      <c r="AM453" s="686">
        <v>0</v>
      </c>
      <c r="AN453" s="686">
        <v>0</v>
      </c>
      <c r="AO453" s="686">
        <v>0</v>
      </c>
      <c r="AP453" s="704">
        <v>0</v>
      </c>
      <c r="AQ453" s="686"/>
    </row>
    <row r="454" spans="1:43" ht="12.5" outlineLevel="3">
      <c r="A454" s="799" t="s">
        <v>3256</v>
      </c>
      <c r="B454" s="800" t="s">
        <v>3257</v>
      </c>
      <c r="C454" s="801" t="s">
        <v>3258</v>
      </c>
      <c r="D454" s="802"/>
      <c r="E454" s="803"/>
      <c r="F454" s="686">
        <v>0</v>
      </c>
      <c r="G454" s="686">
        <v>0</v>
      </c>
      <c r="H454" s="686">
        <v>0</v>
      </c>
      <c r="I454" s="804">
        <v>0</v>
      </c>
      <c r="J454" s="804"/>
      <c r="K454" s="805"/>
      <c r="L454" s="705">
        <v>65000000</v>
      </c>
      <c r="M454" s="707">
        <v>-65000000</v>
      </c>
      <c r="N454" s="805"/>
      <c r="O454" s="705">
        <v>0</v>
      </c>
      <c r="P454" s="707">
        <v>0</v>
      </c>
      <c r="R454" s="703">
        <v>65000000</v>
      </c>
      <c r="S454" s="703">
        <v>65000000</v>
      </c>
      <c r="T454" s="686">
        <v>65000000</v>
      </c>
      <c r="U454" s="686">
        <v>65000000</v>
      </c>
      <c r="V454" s="686">
        <v>65000000</v>
      </c>
      <c r="W454" s="686">
        <v>65000000</v>
      </c>
      <c r="X454" s="686">
        <v>65000000</v>
      </c>
      <c r="Y454" s="686">
        <v>65000000</v>
      </c>
      <c r="Z454" s="686">
        <v>65000000</v>
      </c>
      <c r="AA454" s="686">
        <v>0</v>
      </c>
      <c r="AB454" s="686">
        <v>0</v>
      </c>
      <c r="AC454" s="686">
        <v>0</v>
      </c>
      <c r="AD454" s="686">
        <v>0</v>
      </c>
      <c r="AE454" s="703">
        <v>0</v>
      </c>
      <c r="AF454" s="686">
        <v>0</v>
      </c>
      <c r="AG454" s="686">
        <v>0</v>
      </c>
      <c r="AH454" s="686">
        <v>0</v>
      </c>
      <c r="AI454" s="686">
        <v>0</v>
      </c>
      <c r="AJ454" s="686">
        <v>0</v>
      </c>
      <c r="AK454" s="686">
        <v>0</v>
      </c>
      <c r="AL454" s="686">
        <v>0</v>
      </c>
      <c r="AM454" s="686">
        <v>0</v>
      </c>
      <c r="AN454" s="686">
        <v>0</v>
      </c>
      <c r="AO454" s="686">
        <v>0</v>
      </c>
      <c r="AP454" s="704">
        <v>0</v>
      </c>
      <c r="AQ454" s="686"/>
    </row>
    <row r="455" spans="1:43" ht="12.5">
      <c r="A455" s="799" t="s">
        <v>2589</v>
      </c>
      <c r="B455" s="891" t="s">
        <v>1515</v>
      </c>
      <c r="C455" s="902" t="s">
        <v>2590</v>
      </c>
      <c r="D455" s="496"/>
      <c r="E455" s="803"/>
      <c r="F455" s="714">
        <v>1065000000</v>
      </c>
      <c r="G455" s="714">
        <v>1215000000</v>
      </c>
      <c r="H455" s="705">
        <v>-150000000</v>
      </c>
      <c r="I455" s="680">
        <v>-0.12345679012345678</v>
      </c>
      <c r="J455" s="939"/>
      <c r="K455" s="940"/>
      <c r="L455" s="715">
        <v>1280000000</v>
      </c>
      <c r="M455" s="707">
        <v>-215000000</v>
      </c>
      <c r="N455" s="702"/>
      <c r="O455" s="715">
        <v>1065000000</v>
      </c>
      <c r="P455" s="707">
        <v>0</v>
      </c>
      <c r="Q455" s="803"/>
      <c r="R455" s="703">
        <v>1280000000</v>
      </c>
      <c r="S455" s="703">
        <v>1280000000</v>
      </c>
      <c r="T455" s="686">
        <v>1280000000</v>
      </c>
      <c r="U455" s="686">
        <v>1280000000</v>
      </c>
      <c r="V455" s="686">
        <v>1280000000</v>
      </c>
      <c r="W455" s="686">
        <v>1280000000</v>
      </c>
      <c r="X455" s="686">
        <v>1280000000</v>
      </c>
      <c r="Y455" s="686">
        <v>1280000000</v>
      </c>
      <c r="Z455" s="686">
        <v>1280000000</v>
      </c>
      <c r="AA455" s="686">
        <v>1215000000</v>
      </c>
      <c r="AB455" s="686">
        <v>1215000000</v>
      </c>
      <c r="AC455" s="686">
        <v>1215000000</v>
      </c>
      <c r="AD455" s="686">
        <v>1215000000</v>
      </c>
      <c r="AE455" s="703">
        <v>1365000000</v>
      </c>
      <c r="AF455" s="686">
        <v>1365000000</v>
      </c>
      <c r="AG455" s="686">
        <v>1365000000</v>
      </c>
      <c r="AH455" s="686">
        <v>1365000000</v>
      </c>
      <c r="AI455" s="686">
        <v>1365000000</v>
      </c>
      <c r="AJ455" s="686">
        <v>1065000000</v>
      </c>
      <c r="AK455" s="686">
        <v>1065000000</v>
      </c>
      <c r="AL455" s="686">
        <v>1065000000</v>
      </c>
      <c r="AM455" s="686">
        <v>1065000000</v>
      </c>
      <c r="AN455" s="686">
        <v>1065000000</v>
      </c>
      <c r="AO455" s="686">
        <v>1065000000</v>
      </c>
      <c r="AP455" s="704">
        <v>1065000000</v>
      </c>
    </row>
    <row r="456" spans="1:43" ht="1" customHeight="1" outlineLevel="2">
      <c r="A456" s="799"/>
      <c r="B456" s="891"/>
      <c r="C456" s="902"/>
      <c r="D456" s="496"/>
      <c r="E456" s="803"/>
      <c r="F456" s="714"/>
      <c r="G456" s="714"/>
      <c r="H456" s="705">
        <v>0</v>
      </c>
      <c r="I456" s="680">
        <v>0</v>
      </c>
      <c r="J456" s="939"/>
      <c r="K456" s="940"/>
      <c r="L456" s="715"/>
      <c r="M456" s="707">
        <v>0</v>
      </c>
      <c r="N456" s="702"/>
      <c r="O456" s="715"/>
      <c r="P456" s="707">
        <v>0</v>
      </c>
      <c r="Q456" s="803"/>
      <c r="R456" s="703"/>
      <c r="S456" s="703"/>
      <c r="T456" s="686"/>
      <c r="U456" s="686"/>
      <c r="V456" s="686"/>
      <c r="W456" s="686"/>
      <c r="X456" s="686"/>
      <c r="Y456" s="686"/>
      <c r="Z456" s="686"/>
      <c r="AA456" s="686"/>
      <c r="AB456" s="686"/>
      <c r="AC456" s="686"/>
      <c r="AD456" s="686"/>
      <c r="AE456" s="703"/>
      <c r="AF456" s="686"/>
      <c r="AG456" s="686"/>
      <c r="AH456" s="686"/>
      <c r="AI456" s="686"/>
      <c r="AJ456" s="686"/>
      <c r="AK456" s="686"/>
      <c r="AL456" s="686"/>
      <c r="AM456" s="686"/>
      <c r="AN456" s="686"/>
      <c r="AO456" s="686"/>
      <c r="AP456" s="704"/>
    </row>
    <row r="457" spans="1:43" ht="12.5">
      <c r="A457" s="799" t="s">
        <v>2591</v>
      </c>
      <c r="B457" s="891" t="s">
        <v>1520</v>
      </c>
      <c r="C457" s="902" t="s">
        <v>2592</v>
      </c>
      <c r="D457" s="496"/>
      <c r="E457" s="803"/>
      <c r="F457" s="714">
        <v>0</v>
      </c>
      <c r="G457" s="714">
        <v>0</v>
      </c>
      <c r="H457" s="705">
        <v>0</v>
      </c>
      <c r="I457" s="680">
        <v>0</v>
      </c>
      <c r="J457" s="939"/>
      <c r="K457" s="940"/>
      <c r="L457" s="715">
        <v>0</v>
      </c>
      <c r="M457" s="707">
        <v>0</v>
      </c>
      <c r="N457" s="702"/>
      <c r="O457" s="715">
        <v>0</v>
      </c>
      <c r="P457" s="707">
        <v>0</v>
      </c>
      <c r="Q457" s="803"/>
      <c r="R457" s="703">
        <v>0</v>
      </c>
      <c r="S457" s="703">
        <v>0</v>
      </c>
      <c r="T457" s="686">
        <v>0</v>
      </c>
      <c r="U457" s="686">
        <v>0</v>
      </c>
      <c r="V457" s="686">
        <v>0</v>
      </c>
      <c r="W457" s="686">
        <v>0</v>
      </c>
      <c r="X457" s="686">
        <v>0</v>
      </c>
      <c r="Y457" s="686">
        <v>0</v>
      </c>
      <c r="Z457" s="686">
        <v>0</v>
      </c>
      <c r="AA457" s="686">
        <v>0</v>
      </c>
      <c r="AB457" s="686">
        <v>0</v>
      </c>
      <c r="AC457" s="686">
        <v>0</v>
      </c>
      <c r="AD457" s="686">
        <v>0</v>
      </c>
      <c r="AE457" s="703">
        <v>0</v>
      </c>
      <c r="AF457" s="686">
        <v>0</v>
      </c>
      <c r="AG457" s="686">
        <v>0</v>
      </c>
      <c r="AH457" s="686">
        <v>0</v>
      </c>
      <c r="AI457" s="686">
        <v>0</v>
      </c>
      <c r="AJ457" s="686">
        <v>0</v>
      </c>
      <c r="AK457" s="686">
        <v>0</v>
      </c>
      <c r="AL457" s="686">
        <v>0</v>
      </c>
      <c r="AM457" s="686">
        <v>0</v>
      </c>
      <c r="AN457" s="686">
        <v>0</v>
      </c>
      <c r="AO457" s="686">
        <v>0</v>
      </c>
      <c r="AP457" s="704">
        <v>0</v>
      </c>
    </row>
    <row r="458" spans="1:43" ht="1" customHeight="1" outlineLevel="2">
      <c r="A458" s="799"/>
      <c r="B458" s="891"/>
      <c r="C458" s="902"/>
      <c r="D458" s="496"/>
      <c r="E458" s="803"/>
      <c r="F458" s="714"/>
      <c r="G458" s="714"/>
      <c r="H458" s="705">
        <v>0</v>
      </c>
      <c r="I458" s="680">
        <v>0</v>
      </c>
      <c r="J458" s="939"/>
      <c r="K458" s="940"/>
      <c r="L458" s="715"/>
      <c r="M458" s="707">
        <v>0</v>
      </c>
      <c r="N458" s="702"/>
      <c r="O458" s="715"/>
      <c r="P458" s="707">
        <v>0</v>
      </c>
      <c r="Q458" s="803"/>
      <c r="R458" s="703"/>
      <c r="S458" s="703"/>
      <c r="T458" s="686"/>
      <c r="U458" s="686"/>
      <c r="V458" s="686"/>
      <c r="W458" s="686"/>
      <c r="X458" s="686"/>
      <c r="Y458" s="686"/>
      <c r="Z458" s="686"/>
      <c r="AA458" s="686"/>
      <c r="AB458" s="686"/>
      <c r="AC458" s="686"/>
      <c r="AD458" s="686"/>
      <c r="AE458" s="703"/>
      <c r="AF458" s="686"/>
      <c r="AG458" s="686"/>
      <c r="AH458" s="686"/>
      <c r="AI458" s="686"/>
      <c r="AJ458" s="686"/>
      <c r="AK458" s="686"/>
      <c r="AL458" s="686"/>
      <c r="AM458" s="686"/>
      <c r="AN458" s="686"/>
      <c r="AO458" s="686"/>
      <c r="AP458" s="704"/>
    </row>
    <row r="459" spans="1:43" ht="12.5" outlineLevel="3">
      <c r="A459" s="799" t="s">
        <v>3259</v>
      </c>
      <c r="B459" s="800" t="s">
        <v>3260</v>
      </c>
      <c r="C459" s="801" t="s">
        <v>3261</v>
      </c>
      <c r="D459" s="802"/>
      <c r="E459" s="803"/>
      <c r="F459" s="686">
        <v>548187.5</v>
      </c>
      <c r="G459" s="686">
        <v>592937.5</v>
      </c>
      <c r="H459" s="686">
        <v>-44750</v>
      </c>
      <c r="I459" s="804">
        <v>-7.5471698113207544E-2</v>
      </c>
      <c r="J459" s="804"/>
      <c r="K459" s="805"/>
      <c r="L459" s="705">
        <v>615312.5</v>
      </c>
      <c r="M459" s="707">
        <v>-67125</v>
      </c>
      <c r="N459" s="805"/>
      <c r="O459" s="705">
        <v>553781.25</v>
      </c>
      <c r="P459" s="707">
        <v>-5593.75</v>
      </c>
      <c r="R459" s="703">
        <v>660062.5</v>
      </c>
      <c r="S459" s="703">
        <v>654468.75</v>
      </c>
      <c r="T459" s="686">
        <v>648875</v>
      </c>
      <c r="U459" s="686">
        <v>643281.25</v>
      </c>
      <c r="V459" s="686">
        <v>637687.5</v>
      </c>
      <c r="W459" s="686">
        <v>632093.75</v>
      </c>
      <c r="X459" s="686">
        <v>626500</v>
      </c>
      <c r="Y459" s="686">
        <v>620906.25</v>
      </c>
      <c r="Z459" s="686">
        <v>615312.5</v>
      </c>
      <c r="AA459" s="686">
        <v>609718.75</v>
      </c>
      <c r="AB459" s="686">
        <v>604125</v>
      </c>
      <c r="AC459" s="686">
        <v>598531.25</v>
      </c>
      <c r="AD459" s="686">
        <v>592937.5</v>
      </c>
      <c r="AE459" s="703">
        <v>587343.75</v>
      </c>
      <c r="AF459" s="686">
        <v>581750</v>
      </c>
      <c r="AG459" s="686">
        <v>576156.25</v>
      </c>
      <c r="AH459" s="686">
        <v>570562.5</v>
      </c>
      <c r="AI459" s="686">
        <v>564968.75</v>
      </c>
      <c r="AJ459" s="686">
        <v>559375</v>
      </c>
      <c r="AK459" s="686">
        <v>553781.25</v>
      </c>
      <c r="AL459" s="686">
        <v>548187.5</v>
      </c>
      <c r="AM459" s="686">
        <v>548187.5</v>
      </c>
      <c r="AN459" s="686">
        <v>548187.5</v>
      </c>
      <c r="AO459" s="686">
        <v>548187.5</v>
      </c>
      <c r="AP459" s="704">
        <v>548187.5</v>
      </c>
      <c r="AQ459" s="686"/>
    </row>
    <row r="460" spans="1:43" ht="12.5">
      <c r="A460" s="894" t="s">
        <v>2593</v>
      </c>
      <c r="B460" s="895" t="s">
        <v>1523</v>
      </c>
      <c r="C460" s="921" t="s">
        <v>2594</v>
      </c>
      <c r="D460" s="897"/>
      <c r="E460" s="941"/>
      <c r="F460" s="716">
        <v>548187.5</v>
      </c>
      <c r="G460" s="716">
        <v>592937.5</v>
      </c>
      <c r="H460" s="708">
        <v>-44750</v>
      </c>
      <c r="I460" s="681">
        <v>-7.5471698113207544E-2</v>
      </c>
      <c r="J460" s="942"/>
      <c r="K460" s="943"/>
      <c r="L460" s="716">
        <v>615312.5</v>
      </c>
      <c r="M460" s="711">
        <v>-67125</v>
      </c>
      <c r="N460" s="710"/>
      <c r="O460" s="716">
        <v>553781.25</v>
      </c>
      <c r="P460" s="711">
        <v>-5593.75</v>
      </c>
      <c r="Q460" s="941"/>
      <c r="R460" s="712">
        <v>660062.5</v>
      </c>
      <c r="S460" s="712">
        <v>654468.75</v>
      </c>
      <c r="T460" s="708">
        <v>648875</v>
      </c>
      <c r="U460" s="708">
        <v>643281.25</v>
      </c>
      <c r="V460" s="708">
        <v>637687.5</v>
      </c>
      <c r="W460" s="708">
        <v>632093.75</v>
      </c>
      <c r="X460" s="708">
        <v>626500</v>
      </c>
      <c r="Y460" s="708">
        <v>620906.25</v>
      </c>
      <c r="Z460" s="708">
        <v>615312.5</v>
      </c>
      <c r="AA460" s="708">
        <v>609718.75</v>
      </c>
      <c r="AB460" s="708">
        <v>604125</v>
      </c>
      <c r="AC460" s="708">
        <v>598531.25</v>
      </c>
      <c r="AD460" s="708">
        <v>592937.5</v>
      </c>
      <c r="AE460" s="712">
        <v>587343.75</v>
      </c>
      <c r="AF460" s="708">
        <v>581750</v>
      </c>
      <c r="AG460" s="708">
        <v>576156.25</v>
      </c>
      <c r="AH460" s="708">
        <v>570562.5</v>
      </c>
      <c r="AI460" s="708">
        <v>564968.75</v>
      </c>
      <c r="AJ460" s="708">
        <v>559375</v>
      </c>
      <c r="AK460" s="708">
        <v>553781.25</v>
      </c>
      <c r="AL460" s="708">
        <v>548187.5</v>
      </c>
      <c r="AM460" s="708">
        <v>548187.5</v>
      </c>
      <c r="AN460" s="708">
        <v>548187.5</v>
      </c>
      <c r="AO460" s="708">
        <v>548187.5</v>
      </c>
      <c r="AP460" s="713">
        <v>548187.5</v>
      </c>
    </row>
    <row r="461" spans="1:43" s="863" customFormat="1" ht="13">
      <c r="B461" s="807" t="s">
        <v>1529</v>
      </c>
      <c r="C461" s="925" t="s">
        <v>2595</v>
      </c>
      <c r="D461" s="926"/>
      <c r="E461" s="944"/>
      <c r="F461" s="728">
        <v>1064451812.5</v>
      </c>
      <c r="G461" s="728">
        <v>1214407062.5</v>
      </c>
      <c r="H461" s="721">
        <v>-149955250</v>
      </c>
      <c r="I461" s="683">
        <v>-0.12348021897311717</v>
      </c>
      <c r="J461" s="945"/>
      <c r="K461" s="946"/>
      <c r="L461" s="728">
        <v>1279384687.5</v>
      </c>
      <c r="M461" s="722">
        <v>-214932875</v>
      </c>
      <c r="N461" s="723"/>
      <c r="O461" s="728">
        <v>1064446218.75</v>
      </c>
      <c r="P461" s="722">
        <v>5593.75</v>
      </c>
      <c r="Q461" s="944"/>
      <c r="R461" s="724">
        <v>1304339937.5</v>
      </c>
      <c r="S461" s="724">
        <v>1304345531.25</v>
      </c>
      <c r="T461" s="691">
        <v>1304351125</v>
      </c>
      <c r="U461" s="691">
        <v>1304356718.75</v>
      </c>
      <c r="V461" s="691">
        <v>1304362312.5</v>
      </c>
      <c r="W461" s="691">
        <v>1304367906.25</v>
      </c>
      <c r="X461" s="691">
        <v>1304373500</v>
      </c>
      <c r="Y461" s="691">
        <v>1304379093.75</v>
      </c>
      <c r="Z461" s="691">
        <v>1279384687.5</v>
      </c>
      <c r="AA461" s="691">
        <v>1214390281.25</v>
      </c>
      <c r="AB461" s="691">
        <v>1214395875</v>
      </c>
      <c r="AC461" s="691">
        <v>1214401468.75</v>
      </c>
      <c r="AD461" s="691">
        <v>1214407062.5</v>
      </c>
      <c r="AE461" s="724">
        <v>1364412656.25</v>
      </c>
      <c r="AF461" s="691">
        <v>1364418250</v>
      </c>
      <c r="AG461" s="691">
        <v>1364423843.75</v>
      </c>
      <c r="AH461" s="691">
        <v>1364429437.5</v>
      </c>
      <c r="AI461" s="691">
        <v>1364435031.25</v>
      </c>
      <c r="AJ461" s="691">
        <v>1064440625</v>
      </c>
      <c r="AK461" s="691">
        <v>1064446218.75</v>
      </c>
      <c r="AL461" s="691">
        <v>1064451812.5</v>
      </c>
      <c r="AM461" s="691">
        <v>1064451812.5</v>
      </c>
      <c r="AN461" s="691">
        <v>1064451812.5</v>
      </c>
      <c r="AO461" s="691">
        <v>1064451812.5</v>
      </c>
      <c r="AP461" s="725">
        <v>1064451812.5</v>
      </c>
    </row>
    <row r="462" spans="1:43" ht="12.5">
      <c r="A462" s="799"/>
      <c r="B462" s="891"/>
      <c r="C462" s="900"/>
      <c r="D462" s="496"/>
      <c r="E462" s="803"/>
      <c r="F462" s="715"/>
      <c r="G462" s="715"/>
      <c r="H462" s="705"/>
      <c r="I462" s="680"/>
      <c r="J462" s="939"/>
      <c r="K462" s="940"/>
      <c r="L462" s="715"/>
      <c r="M462" s="707"/>
      <c r="N462" s="702"/>
      <c r="O462" s="715"/>
      <c r="P462" s="707"/>
      <c r="Q462" s="803"/>
      <c r="R462" s="703"/>
      <c r="S462" s="703"/>
      <c r="T462" s="686"/>
      <c r="U462" s="686"/>
      <c r="V462" s="686"/>
      <c r="W462" s="686"/>
      <c r="X462" s="686"/>
      <c r="Y462" s="686"/>
      <c r="Z462" s="686"/>
      <c r="AA462" s="686"/>
      <c r="AB462" s="686"/>
      <c r="AC462" s="686"/>
      <c r="AD462" s="686"/>
      <c r="AE462" s="703"/>
      <c r="AF462" s="686"/>
      <c r="AG462" s="686"/>
      <c r="AH462" s="686"/>
      <c r="AI462" s="686"/>
      <c r="AJ462" s="686"/>
      <c r="AK462" s="686"/>
      <c r="AL462" s="686"/>
      <c r="AM462" s="686"/>
      <c r="AN462" s="686"/>
      <c r="AO462" s="686"/>
      <c r="AP462" s="704"/>
    </row>
    <row r="463" spans="1:43" s="905" customFormat="1" ht="12.5">
      <c r="B463" s="906" t="s">
        <v>1531</v>
      </c>
      <c r="C463" s="907" t="s">
        <v>2596</v>
      </c>
      <c r="D463" s="908"/>
      <c r="E463" s="947"/>
      <c r="F463" s="910"/>
      <c r="G463" s="910"/>
      <c r="H463" s="705"/>
      <c r="I463" s="680"/>
      <c r="J463" s="948"/>
      <c r="K463" s="949"/>
      <c r="L463" s="913"/>
      <c r="M463" s="707"/>
      <c r="N463" s="720"/>
      <c r="O463" s="913"/>
      <c r="P463" s="707"/>
      <c r="Q463" s="947"/>
      <c r="R463" s="914"/>
      <c r="S463" s="914"/>
      <c r="T463" s="915"/>
      <c r="U463" s="915"/>
      <c r="V463" s="915"/>
      <c r="W463" s="915"/>
      <c r="X463" s="915"/>
      <c r="Y463" s="915"/>
      <c r="Z463" s="915"/>
      <c r="AA463" s="915"/>
      <c r="AB463" s="915"/>
      <c r="AC463" s="915"/>
      <c r="AD463" s="915"/>
      <c r="AE463" s="914"/>
      <c r="AF463" s="915"/>
      <c r="AG463" s="915"/>
      <c r="AH463" s="915"/>
      <c r="AI463" s="915"/>
      <c r="AJ463" s="915"/>
      <c r="AK463" s="915"/>
      <c r="AL463" s="915"/>
      <c r="AM463" s="915"/>
      <c r="AN463" s="915"/>
      <c r="AO463" s="915"/>
      <c r="AP463" s="916"/>
    </row>
    <row r="464" spans="1:43" ht="1" customHeight="1" outlineLevel="2">
      <c r="A464" s="799"/>
      <c r="B464" s="906"/>
      <c r="C464" s="907"/>
      <c r="D464" s="929"/>
      <c r="E464" s="950"/>
      <c r="F464" s="717"/>
      <c r="G464" s="717"/>
      <c r="H464" s="705">
        <v>0</v>
      </c>
      <c r="I464" s="680">
        <v>0</v>
      </c>
      <c r="J464" s="951"/>
      <c r="K464" s="952"/>
      <c r="L464" s="718"/>
      <c r="M464" s="707" t="e">
        <v>#REF!</v>
      </c>
      <c r="N464" s="719"/>
      <c r="O464" s="718"/>
      <c r="P464" s="707">
        <v>0</v>
      </c>
      <c r="Q464" s="950"/>
      <c r="R464" s="703"/>
      <c r="S464" s="703"/>
      <c r="T464" s="686"/>
      <c r="U464" s="686"/>
      <c r="V464" s="686"/>
      <c r="W464" s="686"/>
      <c r="X464" s="686"/>
      <c r="Y464" s="686"/>
      <c r="Z464" s="686"/>
      <c r="AA464" s="686"/>
      <c r="AB464" s="686"/>
      <c r="AC464" s="686"/>
      <c r="AD464" s="686"/>
      <c r="AE464" s="703"/>
      <c r="AF464" s="686"/>
      <c r="AG464" s="686"/>
      <c r="AH464" s="686"/>
      <c r="AI464" s="686"/>
      <c r="AJ464" s="686"/>
      <c r="AK464" s="686"/>
      <c r="AL464" s="686"/>
      <c r="AM464" s="686"/>
      <c r="AN464" s="686"/>
      <c r="AO464" s="686"/>
      <c r="AP464" s="704"/>
    </row>
    <row r="465" spans="1:43" ht="12.5" outlineLevel="3">
      <c r="A465" s="799" t="s">
        <v>2597</v>
      </c>
      <c r="B465" s="800" t="s">
        <v>2598</v>
      </c>
      <c r="C465" s="801" t="s">
        <v>2599</v>
      </c>
      <c r="D465" s="802"/>
      <c r="E465" s="803"/>
      <c r="F465" s="686">
        <v>949325.47</v>
      </c>
      <c r="G465" s="686">
        <v>774293.58</v>
      </c>
      <c r="H465" s="686">
        <v>175031.89</v>
      </c>
      <c r="I465" s="804">
        <v>0.22605365008967274</v>
      </c>
      <c r="J465" s="804"/>
      <c r="K465" s="805"/>
      <c r="L465" s="705">
        <v>722308.47</v>
      </c>
      <c r="M465" s="707">
        <v>227017</v>
      </c>
      <c r="N465" s="805"/>
      <c r="O465" s="705">
        <v>908857.74</v>
      </c>
      <c r="P465" s="707">
        <v>40467.729999999981</v>
      </c>
      <c r="R465" s="703">
        <v>576766.73</v>
      </c>
      <c r="S465" s="703">
        <v>669936.86</v>
      </c>
      <c r="T465" s="686">
        <v>664062.68000000005</v>
      </c>
      <c r="U465" s="686">
        <v>762702.67</v>
      </c>
      <c r="V465" s="686">
        <v>748360.1</v>
      </c>
      <c r="W465" s="686">
        <v>738208.54</v>
      </c>
      <c r="X465" s="686">
        <v>744239.59</v>
      </c>
      <c r="Y465" s="686">
        <v>733384.67</v>
      </c>
      <c r="Z465" s="686">
        <v>722308.47</v>
      </c>
      <c r="AA465" s="686">
        <v>731804.57000000007</v>
      </c>
      <c r="AB465" s="686">
        <v>720941.11</v>
      </c>
      <c r="AC465" s="686">
        <v>785272.34</v>
      </c>
      <c r="AD465" s="686">
        <v>774293.58</v>
      </c>
      <c r="AE465" s="703">
        <v>767088.1</v>
      </c>
      <c r="AF465" s="686">
        <v>831060.88</v>
      </c>
      <c r="AG465" s="686">
        <v>823078.52</v>
      </c>
      <c r="AH465" s="686">
        <v>812223.77</v>
      </c>
      <c r="AI465" s="686">
        <v>839811.27</v>
      </c>
      <c r="AJ465" s="686">
        <v>829446.63</v>
      </c>
      <c r="AK465" s="686">
        <v>908857.74</v>
      </c>
      <c r="AL465" s="686">
        <v>949325.47</v>
      </c>
      <c r="AM465" s="686">
        <v>838380.85</v>
      </c>
      <c r="AN465" s="686">
        <v>838380.85</v>
      </c>
      <c r="AO465" s="686">
        <v>838380.85</v>
      </c>
      <c r="AP465" s="704">
        <v>838380.85</v>
      </c>
      <c r="AQ465" s="686"/>
    </row>
    <row r="466" spans="1:43" ht="12.5" outlineLevel="3">
      <c r="A466" s="799" t="s">
        <v>2600</v>
      </c>
      <c r="B466" s="800" t="s">
        <v>2601</v>
      </c>
      <c r="C466" s="801" t="s">
        <v>2602</v>
      </c>
      <c r="D466" s="802"/>
      <c r="E466" s="803"/>
      <c r="F466" s="686">
        <v>0</v>
      </c>
      <c r="G466" s="686">
        <v>3570.52</v>
      </c>
      <c r="H466" s="686">
        <v>-3570.52</v>
      </c>
      <c r="I466" s="804" t="s">
        <v>3376</v>
      </c>
      <c r="J466" s="804"/>
      <c r="K466" s="805"/>
      <c r="L466" s="705">
        <v>19539.600000000002</v>
      </c>
      <c r="M466" s="707">
        <v>-19539.600000000002</v>
      </c>
      <c r="N466" s="805"/>
      <c r="O466" s="705">
        <v>0</v>
      </c>
      <c r="P466" s="707">
        <v>0</v>
      </c>
      <c r="R466" s="703">
        <v>100583</v>
      </c>
      <c r="S466" s="703">
        <v>2964.5</v>
      </c>
      <c r="T466" s="686">
        <v>0</v>
      </c>
      <c r="U466" s="686">
        <v>177.87</v>
      </c>
      <c r="V466" s="686">
        <v>7136.12</v>
      </c>
      <c r="W466" s="686">
        <v>15907.92</v>
      </c>
      <c r="X466" s="686">
        <v>500.61</v>
      </c>
      <c r="Y466" s="686">
        <v>0</v>
      </c>
      <c r="Z466" s="686">
        <v>19539.600000000002</v>
      </c>
      <c r="AA466" s="686">
        <v>0</v>
      </c>
      <c r="AB466" s="686">
        <v>1172.3700000000001</v>
      </c>
      <c r="AC466" s="686">
        <v>0</v>
      </c>
      <c r="AD466" s="686">
        <v>3570.52</v>
      </c>
      <c r="AE466" s="703">
        <v>72270</v>
      </c>
      <c r="AF466" s="686">
        <v>0</v>
      </c>
      <c r="AG466" s="686">
        <v>0</v>
      </c>
      <c r="AH466" s="686">
        <v>0</v>
      </c>
      <c r="AI466" s="686">
        <v>0</v>
      </c>
      <c r="AJ466" s="686">
        <v>0</v>
      </c>
      <c r="AK466" s="686">
        <v>0</v>
      </c>
      <c r="AL466" s="686">
        <v>0</v>
      </c>
      <c r="AM466" s="686">
        <v>0</v>
      </c>
      <c r="AN466" s="686">
        <v>0</v>
      </c>
      <c r="AO466" s="686">
        <v>0</v>
      </c>
      <c r="AP466" s="704">
        <v>0</v>
      </c>
      <c r="AQ466" s="686"/>
    </row>
    <row r="467" spans="1:43" ht="12.5" outlineLevel="3">
      <c r="A467" s="799" t="s">
        <v>2603</v>
      </c>
      <c r="B467" s="800" t="s">
        <v>2604</v>
      </c>
      <c r="C467" s="801" t="s">
        <v>2605</v>
      </c>
      <c r="D467" s="802"/>
      <c r="E467" s="803"/>
      <c r="F467" s="686">
        <v>3196104.36</v>
      </c>
      <c r="G467" s="686">
        <v>1654669.46</v>
      </c>
      <c r="H467" s="686">
        <v>1541434.9</v>
      </c>
      <c r="I467" s="804">
        <v>0.9315666586364626</v>
      </c>
      <c r="J467" s="804"/>
      <c r="K467" s="805"/>
      <c r="L467" s="705">
        <v>1524774.42</v>
      </c>
      <c r="M467" s="707">
        <v>1671329.94</v>
      </c>
      <c r="N467" s="805"/>
      <c r="O467" s="705">
        <v>3208904.47</v>
      </c>
      <c r="P467" s="707">
        <v>-12800.110000000335</v>
      </c>
      <c r="R467" s="703">
        <v>772305.06</v>
      </c>
      <c r="S467" s="703">
        <v>858157.13</v>
      </c>
      <c r="T467" s="686">
        <v>889153.69000000006</v>
      </c>
      <c r="U467" s="686">
        <v>1043744.34</v>
      </c>
      <c r="V467" s="686">
        <v>1065722.05</v>
      </c>
      <c r="W467" s="686">
        <v>1059692.08</v>
      </c>
      <c r="X467" s="686">
        <v>1536879.55</v>
      </c>
      <c r="Y467" s="686">
        <v>1539976.8599999999</v>
      </c>
      <c r="Z467" s="686">
        <v>1524774.42</v>
      </c>
      <c r="AA467" s="686">
        <v>1534036.44</v>
      </c>
      <c r="AB467" s="686">
        <v>1621153.51</v>
      </c>
      <c r="AC467" s="686">
        <v>1600103.3900000001</v>
      </c>
      <c r="AD467" s="686">
        <v>1654669.46</v>
      </c>
      <c r="AE467" s="703">
        <v>1637202.78</v>
      </c>
      <c r="AF467" s="686">
        <v>2336353.16</v>
      </c>
      <c r="AG467" s="686">
        <v>2371593.62</v>
      </c>
      <c r="AH467" s="686">
        <v>2654018.0300000003</v>
      </c>
      <c r="AI467" s="686">
        <v>2816882.63</v>
      </c>
      <c r="AJ467" s="686">
        <v>2968410.84</v>
      </c>
      <c r="AK467" s="686">
        <v>3208904.47</v>
      </c>
      <c r="AL467" s="686">
        <v>3196104.36</v>
      </c>
      <c r="AM467" s="686">
        <v>3057950.7200000002</v>
      </c>
      <c r="AN467" s="686">
        <v>3057950.7200000002</v>
      </c>
      <c r="AO467" s="686">
        <v>3057950.7200000002</v>
      </c>
      <c r="AP467" s="704">
        <v>3057950.7200000002</v>
      </c>
      <c r="AQ467" s="686"/>
    </row>
    <row r="468" spans="1:43" ht="12.5" outlineLevel="3">
      <c r="A468" s="799" t="s">
        <v>2606</v>
      </c>
      <c r="B468" s="800" t="s">
        <v>2607</v>
      </c>
      <c r="C468" s="801" t="s">
        <v>2608</v>
      </c>
      <c r="D468" s="802"/>
      <c r="E468" s="803"/>
      <c r="F468" s="686">
        <v>180412.63</v>
      </c>
      <c r="G468" s="686">
        <v>140277.14000000001</v>
      </c>
      <c r="H468" s="686">
        <v>40135.489999999991</v>
      </c>
      <c r="I468" s="804">
        <v>0.28611568499329249</v>
      </c>
      <c r="J468" s="804"/>
      <c r="K468" s="805"/>
      <c r="L468" s="705">
        <v>155996.38</v>
      </c>
      <c r="M468" s="707">
        <v>24416.25</v>
      </c>
      <c r="N468" s="805"/>
      <c r="O468" s="705">
        <v>173462.45</v>
      </c>
      <c r="P468" s="707">
        <v>6950.179999999993</v>
      </c>
      <c r="R468" s="703">
        <v>190573.87</v>
      </c>
      <c r="S468" s="703">
        <v>157008.04</v>
      </c>
      <c r="T468" s="686">
        <v>234761.7</v>
      </c>
      <c r="U468" s="686">
        <v>157919.76</v>
      </c>
      <c r="V468" s="686">
        <v>151455.18</v>
      </c>
      <c r="W468" s="686">
        <v>160506.26999999999</v>
      </c>
      <c r="X468" s="686">
        <v>145845.98000000001</v>
      </c>
      <c r="Y468" s="686">
        <v>146849.71</v>
      </c>
      <c r="Z468" s="686">
        <v>155996.38</v>
      </c>
      <c r="AA468" s="686">
        <v>225772.47</v>
      </c>
      <c r="AB468" s="686">
        <v>143076.36000000002</v>
      </c>
      <c r="AC468" s="686">
        <v>174662.32</v>
      </c>
      <c r="AD468" s="686">
        <v>140277.14000000001</v>
      </c>
      <c r="AE468" s="703">
        <v>830728.88</v>
      </c>
      <c r="AF468" s="686">
        <v>160341.01999999999</v>
      </c>
      <c r="AG468" s="686">
        <v>426209.55</v>
      </c>
      <c r="AH468" s="686">
        <v>280182.73</v>
      </c>
      <c r="AI468" s="686">
        <v>403769</v>
      </c>
      <c r="AJ468" s="686">
        <v>269249.59999999998</v>
      </c>
      <c r="AK468" s="686">
        <v>173462.45</v>
      </c>
      <c r="AL468" s="686">
        <v>180412.63</v>
      </c>
      <c r="AM468" s="686">
        <v>0</v>
      </c>
      <c r="AN468" s="686">
        <v>0</v>
      </c>
      <c r="AO468" s="686">
        <v>0</v>
      </c>
      <c r="AP468" s="704">
        <v>0</v>
      </c>
      <c r="AQ468" s="686"/>
    </row>
    <row r="469" spans="1:43" ht="12.75" customHeight="1">
      <c r="A469" s="799" t="s">
        <v>2609</v>
      </c>
      <c r="B469" s="891" t="s">
        <v>1533</v>
      </c>
      <c r="C469" s="902" t="s">
        <v>2610</v>
      </c>
      <c r="D469" s="496"/>
      <c r="E469" s="803"/>
      <c r="F469" s="714">
        <v>4325842.46</v>
      </c>
      <c r="G469" s="714">
        <v>2572810.7000000002</v>
      </c>
      <c r="H469" s="705">
        <v>1753031.7599999998</v>
      </c>
      <c r="I469" s="680">
        <v>0.68136834163508397</v>
      </c>
      <c r="J469" s="939"/>
      <c r="K469" s="940"/>
      <c r="L469" s="715">
        <v>2422618.8699999996</v>
      </c>
      <c r="M469" s="707">
        <v>1903223.5900000003</v>
      </c>
      <c r="N469" s="702"/>
      <c r="O469" s="715">
        <v>4291224.66</v>
      </c>
      <c r="P469" s="707">
        <v>34617.799999999814</v>
      </c>
      <c r="Q469" s="803"/>
      <c r="R469" s="703">
        <v>1640228.6600000001</v>
      </c>
      <c r="S469" s="703">
        <v>1688066.53</v>
      </c>
      <c r="T469" s="686">
        <v>1787978.07</v>
      </c>
      <c r="U469" s="686">
        <v>1964544.64</v>
      </c>
      <c r="V469" s="686">
        <v>1972673.45</v>
      </c>
      <c r="W469" s="686">
        <v>1974314.81</v>
      </c>
      <c r="X469" s="686">
        <v>2427465.73</v>
      </c>
      <c r="Y469" s="686">
        <v>2420211.2399999998</v>
      </c>
      <c r="Z469" s="686">
        <v>2422618.8699999996</v>
      </c>
      <c r="AA469" s="686">
        <v>2491613.48</v>
      </c>
      <c r="AB469" s="686">
        <v>2486343.35</v>
      </c>
      <c r="AC469" s="686">
        <v>2560038.0499999998</v>
      </c>
      <c r="AD469" s="686">
        <v>2572810.7000000002</v>
      </c>
      <c r="AE469" s="703">
        <v>3307289.76</v>
      </c>
      <c r="AF469" s="686">
        <v>3327755.06</v>
      </c>
      <c r="AG469" s="686">
        <v>3620881.69</v>
      </c>
      <c r="AH469" s="686">
        <v>3746424.5300000003</v>
      </c>
      <c r="AI469" s="686">
        <v>4060462.9</v>
      </c>
      <c r="AJ469" s="686">
        <v>4067107.07</v>
      </c>
      <c r="AK469" s="686">
        <v>4291224.66</v>
      </c>
      <c r="AL469" s="686">
        <v>4325842.46</v>
      </c>
      <c r="AM469" s="686">
        <v>3896331.5700000003</v>
      </c>
      <c r="AN469" s="686">
        <v>3896331.5700000003</v>
      </c>
      <c r="AO469" s="686">
        <v>3896331.5700000003</v>
      </c>
      <c r="AP469" s="704">
        <v>3896331.5700000003</v>
      </c>
    </row>
    <row r="470" spans="1:43" ht="1" customHeight="1" outlineLevel="2">
      <c r="A470" s="799"/>
      <c r="B470" s="891"/>
      <c r="C470" s="902"/>
      <c r="D470" s="496"/>
      <c r="E470" s="803"/>
      <c r="F470" s="714"/>
      <c r="G470" s="714"/>
      <c r="H470" s="705">
        <v>0</v>
      </c>
      <c r="I470" s="680">
        <v>0</v>
      </c>
      <c r="J470" s="939"/>
      <c r="K470" s="940"/>
      <c r="L470" s="715"/>
      <c r="M470" s="707">
        <v>0</v>
      </c>
      <c r="N470" s="702"/>
      <c r="O470" s="715"/>
      <c r="P470" s="707">
        <v>0</v>
      </c>
      <c r="Q470" s="803"/>
      <c r="R470" s="703"/>
      <c r="S470" s="703"/>
      <c r="T470" s="686"/>
      <c r="U470" s="686"/>
      <c r="V470" s="686"/>
      <c r="W470" s="686"/>
      <c r="X470" s="686"/>
      <c r="Y470" s="686"/>
      <c r="Z470" s="686"/>
      <c r="AA470" s="686"/>
      <c r="AB470" s="686"/>
      <c r="AC470" s="686"/>
      <c r="AD470" s="686"/>
      <c r="AE470" s="703"/>
      <c r="AF470" s="686"/>
      <c r="AG470" s="686"/>
      <c r="AH470" s="686"/>
      <c r="AI470" s="686"/>
      <c r="AJ470" s="686"/>
      <c r="AK470" s="686"/>
      <c r="AL470" s="686"/>
      <c r="AM470" s="686"/>
      <c r="AN470" s="686"/>
      <c r="AO470" s="686"/>
      <c r="AP470" s="704"/>
    </row>
    <row r="471" spans="1:43" ht="12.5">
      <c r="A471" s="799" t="s">
        <v>2611</v>
      </c>
      <c r="B471" s="891" t="s">
        <v>1535</v>
      </c>
      <c r="C471" s="902" t="s">
        <v>2612</v>
      </c>
      <c r="D471" s="496"/>
      <c r="E471" s="803"/>
      <c r="F471" s="714">
        <v>0</v>
      </c>
      <c r="G471" s="714">
        <v>0</v>
      </c>
      <c r="H471" s="705">
        <v>0</v>
      </c>
      <c r="I471" s="680">
        <v>0</v>
      </c>
      <c r="J471" s="939"/>
      <c r="K471" s="940"/>
      <c r="L471" s="715">
        <v>0</v>
      </c>
      <c r="M471" s="707">
        <v>0</v>
      </c>
      <c r="N471" s="702"/>
      <c r="O471" s="715">
        <v>0</v>
      </c>
      <c r="P471" s="707">
        <v>0</v>
      </c>
      <c r="Q471" s="803"/>
      <c r="R471" s="703">
        <v>0</v>
      </c>
      <c r="S471" s="703">
        <v>0</v>
      </c>
      <c r="T471" s="686">
        <v>0</v>
      </c>
      <c r="U471" s="686">
        <v>0</v>
      </c>
      <c r="V471" s="686">
        <v>0</v>
      </c>
      <c r="W471" s="686">
        <v>0</v>
      </c>
      <c r="X471" s="686">
        <v>0</v>
      </c>
      <c r="Y471" s="686">
        <v>0</v>
      </c>
      <c r="Z471" s="686">
        <v>0</v>
      </c>
      <c r="AA471" s="686">
        <v>0</v>
      </c>
      <c r="AB471" s="686">
        <v>0</v>
      </c>
      <c r="AC471" s="686">
        <v>0</v>
      </c>
      <c r="AD471" s="686">
        <v>0</v>
      </c>
      <c r="AE471" s="703">
        <v>0</v>
      </c>
      <c r="AF471" s="686">
        <v>0</v>
      </c>
      <c r="AG471" s="686">
        <v>0</v>
      </c>
      <c r="AH471" s="686">
        <v>0</v>
      </c>
      <c r="AI471" s="686">
        <v>0</v>
      </c>
      <c r="AJ471" s="686">
        <v>0</v>
      </c>
      <c r="AK471" s="686">
        <v>0</v>
      </c>
      <c r="AL471" s="686">
        <v>0</v>
      </c>
      <c r="AM471" s="686">
        <v>0</v>
      </c>
      <c r="AN471" s="686">
        <v>0</v>
      </c>
      <c r="AO471" s="686">
        <v>0</v>
      </c>
      <c r="AP471" s="704">
        <v>0</v>
      </c>
    </row>
    <row r="472" spans="1:43" ht="1" customHeight="1" outlineLevel="2">
      <c r="A472" s="799"/>
      <c r="B472" s="891"/>
      <c r="C472" s="902"/>
      <c r="D472" s="496"/>
      <c r="E472" s="803"/>
      <c r="F472" s="714"/>
      <c r="G472" s="714"/>
      <c r="H472" s="705">
        <v>0</v>
      </c>
      <c r="I472" s="680">
        <v>0</v>
      </c>
      <c r="J472" s="939"/>
      <c r="K472" s="940"/>
      <c r="L472" s="715"/>
      <c r="M472" s="707">
        <v>0</v>
      </c>
      <c r="N472" s="702"/>
      <c r="O472" s="715"/>
      <c r="P472" s="707">
        <v>0</v>
      </c>
      <c r="Q472" s="803"/>
      <c r="R472" s="703"/>
      <c r="S472" s="703"/>
      <c r="T472" s="686"/>
      <c r="U472" s="686"/>
      <c r="V472" s="686"/>
      <c r="W472" s="686"/>
      <c r="X472" s="686"/>
      <c r="Y472" s="686"/>
      <c r="Z472" s="686"/>
      <c r="AA472" s="686"/>
      <c r="AB472" s="686"/>
      <c r="AC472" s="686"/>
      <c r="AD472" s="686"/>
      <c r="AE472" s="703"/>
      <c r="AF472" s="686"/>
      <c r="AG472" s="686"/>
      <c r="AH472" s="686"/>
      <c r="AI472" s="686"/>
      <c r="AJ472" s="686"/>
      <c r="AK472" s="686"/>
      <c r="AL472" s="686"/>
      <c r="AM472" s="686"/>
      <c r="AN472" s="686"/>
      <c r="AO472" s="686"/>
      <c r="AP472" s="704"/>
    </row>
    <row r="473" spans="1:43" ht="12.5" outlineLevel="3">
      <c r="A473" s="799" t="s">
        <v>2613</v>
      </c>
      <c r="B473" s="800" t="s">
        <v>2614</v>
      </c>
      <c r="C473" s="801" t="s">
        <v>2615</v>
      </c>
      <c r="D473" s="802"/>
      <c r="E473" s="803"/>
      <c r="F473" s="686">
        <v>55145.19</v>
      </c>
      <c r="G473" s="686">
        <v>141181.68</v>
      </c>
      <c r="H473" s="686">
        <v>-86036.489999999991</v>
      </c>
      <c r="I473" s="804">
        <v>-0.609402650542195</v>
      </c>
      <c r="J473" s="804"/>
      <c r="K473" s="805"/>
      <c r="L473" s="705">
        <v>183764.26</v>
      </c>
      <c r="M473" s="707">
        <v>-128619.07</v>
      </c>
      <c r="N473" s="805"/>
      <c r="O473" s="705">
        <v>59579.4</v>
      </c>
      <c r="P473" s="707">
        <v>-4434.2099999999991</v>
      </c>
      <c r="R473" s="703">
        <v>187389.37</v>
      </c>
      <c r="S473" s="703">
        <v>228784.62</v>
      </c>
      <c r="T473" s="686">
        <v>211150.23</v>
      </c>
      <c r="U473" s="686">
        <v>190225.78</v>
      </c>
      <c r="V473" s="686">
        <v>190879.85</v>
      </c>
      <c r="W473" s="686">
        <v>182179.76</v>
      </c>
      <c r="X473" s="686">
        <v>164724.67000000001</v>
      </c>
      <c r="Y473" s="686">
        <v>160928.58000000002</v>
      </c>
      <c r="Z473" s="686">
        <v>183764.26</v>
      </c>
      <c r="AA473" s="686">
        <v>151060.9</v>
      </c>
      <c r="AB473" s="686">
        <v>149822.49</v>
      </c>
      <c r="AC473" s="686">
        <v>154900.01</v>
      </c>
      <c r="AD473" s="686">
        <v>141181.68</v>
      </c>
      <c r="AE473" s="703">
        <v>111019.78</v>
      </c>
      <c r="AF473" s="686">
        <v>94235.37</v>
      </c>
      <c r="AG473" s="686">
        <v>94447.400000000009</v>
      </c>
      <c r="AH473" s="686">
        <v>78366.790000000008</v>
      </c>
      <c r="AI473" s="686">
        <v>72471.540000000008</v>
      </c>
      <c r="AJ473" s="686">
        <v>64584.160000000003</v>
      </c>
      <c r="AK473" s="686">
        <v>59579.4</v>
      </c>
      <c r="AL473" s="686">
        <v>55145.19</v>
      </c>
      <c r="AM473" s="686">
        <v>55145.19</v>
      </c>
      <c r="AN473" s="686">
        <v>55145.19</v>
      </c>
      <c r="AO473" s="686">
        <v>55145.19</v>
      </c>
      <c r="AP473" s="704">
        <v>55145.19</v>
      </c>
      <c r="AQ473" s="686"/>
    </row>
    <row r="474" spans="1:43" ht="12.5" outlineLevel="3">
      <c r="A474" s="799" t="s">
        <v>2616</v>
      </c>
      <c r="B474" s="800" t="s">
        <v>2617</v>
      </c>
      <c r="C474" s="801" t="s">
        <v>2618</v>
      </c>
      <c r="D474" s="802"/>
      <c r="E474" s="803"/>
      <c r="F474" s="686">
        <v>163541.28</v>
      </c>
      <c r="G474" s="686">
        <v>163541.28</v>
      </c>
      <c r="H474" s="686">
        <v>0</v>
      </c>
      <c r="I474" s="804">
        <v>0</v>
      </c>
      <c r="J474" s="804"/>
      <c r="K474" s="805"/>
      <c r="L474" s="705">
        <v>118664.53</v>
      </c>
      <c r="M474" s="707">
        <v>44876.75</v>
      </c>
      <c r="N474" s="805"/>
      <c r="O474" s="705">
        <v>163541.28</v>
      </c>
      <c r="P474" s="707">
        <v>0</v>
      </c>
      <c r="R474" s="703">
        <v>118664.53</v>
      </c>
      <c r="S474" s="703">
        <v>118664.53</v>
      </c>
      <c r="T474" s="686">
        <v>118664.53</v>
      </c>
      <c r="U474" s="686">
        <v>118664.53</v>
      </c>
      <c r="V474" s="686">
        <v>118664.53</v>
      </c>
      <c r="W474" s="686">
        <v>118664.53</v>
      </c>
      <c r="X474" s="686">
        <v>118664.53</v>
      </c>
      <c r="Y474" s="686">
        <v>118664.53</v>
      </c>
      <c r="Z474" s="686">
        <v>118664.53</v>
      </c>
      <c r="AA474" s="686">
        <v>118664.53</v>
      </c>
      <c r="AB474" s="686">
        <v>118664.53</v>
      </c>
      <c r="AC474" s="686">
        <v>163541.28</v>
      </c>
      <c r="AD474" s="686">
        <v>163541.28</v>
      </c>
      <c r="AE474" s="703">
        <v>163541.28</v>
      </c>
      <c r="AF474" s="686">
        <v>163541.28</v>
      </c>
      <c r="AG474" s="686">
        <v>163541.28</v>
      </c>
      <c r="AH474" s="686">
        <v>163541.28</v>
      </c>
      <c r="AI474" s="686">
        <v>163541.28</v>
      </c>
      <c r="AJ474" s="686">
        <v>163541.28</v>
      </c>
      <c r="AK474" s="686">
        <v>163541.28</v>
      </c>
      <c r="AL474" s="686">
        <v>163541.28</v>
      </c>
      <c r="AM474" s="686">
        <v>163541.28</v>
      </c>
      <c r="AN474" s="686">
        <v>163541.28</v>
      </c>
      <c r="AO474" s="686">
        <v>163541.28</v>
      </c>
      <c r="AP474" s="704">
        <v>163541.28</v>
      </c>
      <c r="AQ474" s="686"/>
    </row>
    <row r="475" spans="1:43" ht="12.5" outlineLevel="3">
      <c r="A475" s="799" t="s">
        <v>2619</v>
      </c>
      <c r="B475" s="800" t="s">
        <v>2620</v>
      </c>
      <c r="C475" s="801" t="s">
        <v>2621</v>
      </c>
      <c r="D475" s="802"/>
      <c r="E475" s="803"/>
      <c r="F475" s="686">
        <v>983326.92</v>
      </c>
      <c r="G475" s="686">
        <v>1043369.46</v>
      </c>
      <c r="H475" s="686">
        <v>-60042.539999999921</v>
      </c>
      <c r="I475" s="804">
        <v>-5.7546767757607094E-2</v>
      </c>
      <c r="J475" s="804"/>
      <c r="K475" s="805"/>
      <c r="L475" s="705">
        <v>793742.1</v>
      </c>
      <c r="M475" s="707">
        <v>189584.82000000007</v>
      </c>
      <c r="N475" s="805"/>
      <c r="O475" s="705">
        <v>985549.25</v>
      </c>
      <c r="P475" s="707">
        <v>-2222.3299999999581</v>
      </c>
      <c r="R475" s="703">
        <v>953981.16</v>
      </c>
      <c r="S475" s="703">
        <v>915090.33000000007</v>
      </c>
      <c r="T475" s="686">
        <v>915090.33000000007</v>
      </c>
      <c r="U475" s="686">
        <v>910576.21</v>
      </c>
      <c r="V475" s="686">
        <v>860573.72</v>
      </c>
      <c r="W475" s="686">
        <v>860573.72</v>
      </c>
      <c r="X475" s="686">
        <v>847239.72</v>
      </c>
      <c r="Y475" s="686">
        <v>826405.35</v>
      </c>
      <c r="Z475" s="686">
        <v>793742.1</v>
      </c>
      <c r="AA475" s="686">
        <v>793742.1</v>
      </c>
      <c r="AB475" s="686">
        <v>780408.1</v>
      </c>
      <c r="AC475" s="686">
        <v>1065870.58</v>
      </c>
      <c r="AD475" s="686">
        <v>1043369.46</v>
      </c>
      <c r="AE475" s="703">
        <v>1041036.01</v>
      </c>
      <c r="AF475" s="686">
        <v>995200.37</v>
      </c>
      <c r="AG475" s="686">
        <v>995200.37</v>
      </c>
      <c r="AH475" s="686">
        <v>991311.29</v>
      </c>
      <c r="AI475" s="686">
        <v>986382.62</v>
      </c>
      <c r="AJ475" s="686">
        <v>985549.25</v>
      </c>
      <c r="AK475" s="686">
        <v>985549.25</v>
      </c>
      <c r="AL475" s="686">
        <v>983326.92</v>
      </c>
      <c r="AM475" s="686">
        <v>983326.92</v>
      </c>
      <c r="AN475" s="686">
        <v>983326.92</v>
      </c>
      <c r="AO475" s="686">
        <v>983326.92</v>
      </c>
      <c r="AP475" s="704">
        <v>983326.92</v>
      </c>
      <c r="AQ475" s="686"/>
    </row>
    <row r="476" spans="1:43" ht="12.5">
      <c r="A476" s="799" t="s">
        <v>2622</v>
      </c>
      <c r="B476" s="891" t="s">
        <v>1537</v>
      </c>
      <c r="C476" s="902" t="s">
        <v>2623</v>
      </c>
      <c r="D476" s="496"/>
      <c r="E476" s="803"/>
      <c r="F476" s="714">
        <v>1202013.3900000001</v>
      </c>
      <c r="G476" s="714">
        <v>1348092.42</v>
      </c>
      <c r="H476" s="705">
        <v>-146079.0299999998</v>
      </c>
      <c r="I476" s="680">
        <v>-0.10835980369951179</v>
      </c>
      <c r="J476" s="939"/>
      <c r="K476" s="940"/>
      <c r="L476" s="715">
        <v>1096170.8900000001</v>
      </c>
      <c r="M476" s="707">
        <v>105842.5</v>
      </c>
      <c r="N476" s="702"/>
      <c r="O476" s="715">
        <v>1208669.93</v>
      </c>
      <c r="P476" s="707">
        <v>-6656.5399999998044</v>
      </c>
      <c r="Q476" s="803"/>
      <c r="R476" s="703">
        <v>1260035.06</v>
      </c>
      <c r="S476" s="703">
        <v>1262539.48</v>
      </c>
      <c r="T476" s="686">
        <v>1244905.0900000001</v>
      </c>
      <c r="U476" s="686">
        <v>1219466.52</v>
      </c>
      <c r="V476" s="686">
        <v>1170118.1000000001</v>
      </c>
      <c r="W476" s="686">
        <v>1161418.01</v>
      </c>
      <c r="X476" s="686">
        <v>1130628.92</v>
      </c>
      <c r="Y476" s="686">
        <v>1105998.46</v>
      </c>
      <c r="Z476" s="686">
        <v>1096170.8900000001</v>
      </c>
      <c r="AA476" s="686">
        <v>1063467.53</v>
      </c>
      <c r="AB476" s="686">
        <v>1048895.1200000001</v>
      </c>
      <c r="AC476" s="686">
        <v>1384311.87</v>
      </c>
      <c r="AD476" s="686">
        <v>1348092.42</v>
      </c>
      <c r="AE476" s="703">
        <v>1315597.07</v>
      </c>
      <c r="AF476" s="686">
        <v>1252977.02</v>
      </c>
      <c r="AG476" s="686">
        <v>1253189.05</v>
      </c>
      <c r="AH476" s="686">
        <v>1233219.3600000001</v>
      </c>
      <c r="AI476" s="686">
        <v>1222395.44</v>
      </c>
      <c r="AJ476" s="686">
        <v>1213674.69</v>
      </c>
      <c r="AK476" s="686">
        <v>1208669.93</v>
      </c>
      <c r="AL476" s="686">
        <v>1202013.3900000001</v>
      </c>
      <c r="AM476" s="686">
        <v>1202013.3900000001</v>
      </c>
      <c r="AN476" s="686">
        <v>1202013.3900000001</v>
      </c>
      <c r="AO476" s="686">
        <v>1202013.3900000001</v>
      </c>
      <c r="AP476" s="704">
        <v>1202013.3900000001</v>
      </c>
    </row>
    <row r="477" spans="1:43" ht="1" customHeight="1" outlineLevel="2">
      <c r="A477" s="799"/>
      <c r="B477" s="891"/>
      <c r="C477" s="902"/>
      <c r="D477" s="496"/>
      <c r="E477" s="803"/>
      <c r="F477" s="714"/>
      <c r="G477" s="714"/>
      <c r="H477" s="705">
        <v>0</v>
      </c>
      <c r="I477" s="680">
        <v>0</v>
      </c>
      <c r="J477" s="939"/>
      <c r="K477" s="940"/>
      <c r="L477" s="715"/>
      <c r="M477" s="707">
        <v>0</v>
      </c>
      <c r="N477" s="702"/>
      <c r="O477" s="715"/>
      <c r="P477" s="707">
        <v>0</v>
      </c>
      <c r="Q477" s="803"/>
      <c r="R477" s="703"/>
      <c r="S477" s="703"/>
      <c r="T477" s="686"/>
      <c r="U477" s="686"/>
      <c r="V477" s="686"/>
      <c r="W477" s="686"/>
      <c r="X477" s="686"/>
      <c r="Y477" s="686"/>
      <c r="Z477" s="686"/>
      <c r="AA477" s="686"/>
      <c r="AB477" s="686"/>
      <c r="AC477" s="686"/>
      <c r="AD477" s="686"/>
      <c r="AE477" s="703"/>
      <c r="AF477" s="686"/>
      <c r="AG477" s="686"/>
      <c r="AH477" s="686"/>
      <c r="AI477" s="686"/>
      <c r="AJ477" s="686"/>
      <c r="AK477" s="686"/>
      <c r="AL477" s="686"/>
      <c r="AM477" s="686"/>
      <c r="AN477" s="686"/>
      <c r="AO477" s="686"/>
      <c r="AP477" s="704"/>
    </row>
    <row r="478" spans="1:43" ht="12.5" outlineLevel="3">
      <c r="A478" s="799" t="s">
        <v>2624</v>
      </c>
      <c r="B478" s="800" t="s">
        <v>2625</v>
      </c>
      <c r="C478" s="801" t="s">
        <v>2626</v>
      </c>
      <c r="D478" s="802"/>
      <c r="E478" s="803"/>
      <c r="F478" s="686">
        <v>218647.51</v>
      </c>
      <c r="G478" s="686">
        <v>221341.31</v>
      </c>
      <c r="H478" s="686">
        <v>-2693.7999999999884</v>
      </c>
      <c r="I478" s="804">
        <v>-1.2170344523577584E-2</v>
      </c>
      <c r="J478" s="804"/>
      <c r="K478" s="805"/>
      <c r="L478" s="705">
        <v>211795.67</v>
      </c>
      <c r="M478" s="707">
        <v>6851.8399999999965</v>
      </c>
      <c r="N478" s="805"/>
      <c r="O478" s="705">
        <v>217740.6</v>
      </c>
      <c r="P478" s="707">
        <v>906.91000000000349</v>
      </c>
      <c r="R478" s="703">
        <v>192704.37</v>
      </c>
      <c r="S478" s="703">
        <v>192730.62</v>
      </c>
      <c r="T478" s="686">
        <v>192756.87</v>
      </c>
      <c r="U478" s="686">
        <v>199863.62</v>
      </c>
      <c r="V478" s="686">
        <v>202250.03</v>
      </c>
      <c r="W478" s="686">
        <v>204636.44</v>
      </c>
      <c r="X478" s="686">
        <v>207022.85</v>
      </c>
      <c r="Y478" s="686">
        <v>209409.26</v>
      </c>
      <c r="Z478" s="686">
        <v>211795.67</v>
      </c>
      <c r="AA478" s="686">
        <v>214182.08000000002</v>
      </c>
      <c r="AB478" s="686">
        <v>216568.49</v>
      </c>
      <c r="AC478" s="686">
        <v>218954.9</v>
      </c>
      <c r="AD478" s="686">
        <v>221341.31</v>
      </c>
      <c r="AE478" s="703">
        <v>222336.56</v>
      </c>
      <c r="AF478" s="686">
        <v>213382.73</v>
      </c>
      <c r="AG478" s="686">
        <v>214112.96</v>
      </c>
      <c r="AH478" s="686">
        <v>215019.87</v>
      </c>
      <c r="AI478" s="686">
        <v>215926.78</v>
      </c>
      <c r="AJ478" s="686">
        <v>216833.69</v>
      </c>
      <c r="AK478" s="686">
        <v>217740.6</v>
      </c>
      <c r="AL478" s="686">
        <v>218647.51</v>
      </c>
      <c r="AM478" s="686">
        <v>218647.51</v>
      </c>
      <c r="AN478" s="686">
        <v>218647.51</v>
      </c>
      <c r="AO478" s="686">
        <v>218647.51</v>
      </c>
      <c r="AP478" s="704">
        <v>218647.51</v>
      </c>
      <c r="AQ478" s="686"/>
    </row>
    <row r="479" spans="1:43" ht="12.5" outlineLevel="3">
      <c r="A479" s="799" t="s">
        <v>2627</v>
      </c>
      <c r="B479" s="800" t="s">
        <v>2628</v>
      </c>
      <c r="C479" s="801" t="s">
        <v>2629</v>
      </c>
      <c r="D479" s="802"/>
      <c r="E479" s="803"/>
      <c r="F479" s="686">
        <v>1446.24</v>
      </c>
      <c r="G479" s="686">
        <v>29646.75</v>
      </c>
      <c r="H479" s="686">
        <v>-28200.51</v>
      </c>
      <c r="I479" s="804">
        <v>-0.95121758708796067</v>
      </c>
      <c r="J479" s="804"/>
      <c r="K479" s="805"/>
      <c r="L479" s="705">
        <v>27068.080000000002</v>
      </c>
      <c r="M479" s="707">
        <v>-25621.84</v>
      </c>
      <c r="N479" s="805"/>
      <c r="O479" s="705">
        <v>1446.24</v>
      </c>
      <c r="P479" s="707">
        <v>0</v>
      </c>
      <c r="R479" s="703">
        <v>25438.07</v>
      </c>
      <c r="S479" s="703">
        <v>25438.07</v>
      </c>
      <c r="T479" s="686">
        <v>25438.07</v>
      </c>
      <c r="U479" s="686">
        <v>26576.98</v>
      </c>
      <c r="V479" s="686">
        <v>26576.98</v>
      </c>
      <c r="W479" s="686">
        <v>26576.98</v>
      </c>
      <c r="X479" s="686">
        <v>27068.080000000002</v>
      </c>
      <c r="Y479" s="686">
        <v>27068.080000000002</v>
      </c>
      <c r="Z479" s="686">
        <v>27068.080000000002</v>
      </c>
      <c r="AA479" s="686">
        <v>28221.27</v>
      </c>
      <c r="AB479" s="686">
        <v>28221.27</v>
      </c>
      <c r="AC479" s="686">
        <v>28221.27</v>
      </c>
      <c r="AD479" s="686">
        <v>29646.75</v>
      </c>
      <c r="AE479" s="703">
        <v>29646.75</v>
      </c>
      <c r="AF479" s="686">
        <v>942.09</v>
      </c>
      <c r="AG479" s="686">
        <v>1427.47</v>
      </c>
      <c r="AH479" s="686">
        <v>1427.47</v>
      </c>
      <c r="AI479" s="686">
        <v>1427.47</v>
      </c>
      <c r="AJ479" s="686">
        <v>1446.24</v>
      </c>
      <c r="AK479" s="686">
        <v>1446.24</v>
      </c>
      <c r="AL479" s="686">
        <v>1446.24</v>
      </c>
      <c r="AM479" s="686">
        <v>1446.24</v>
      </c>
      <c r="AN479" s="686">
        <v>1446.24</v>
      </c>
      <c r="AO479" s="686">
        <v>1446.24</v>
      </c>
      <c r="AP479" s="704">
        <v>1446.24</v>
      </c>
      <c r="AQ479" s="686"/>
    </row>
    <row r="480" spans="1:43" ht="12.5" outlineLevel="3">
      <c r="A480" s="799" t="s">
        <v>2630</v>
      </c>
      <c r="B480" s="800" t="s">
        <v>2631</v>
      </c>
      <c r="C480" s="801" t="s">
        <v>1140</v>
      </c>
      <c r="D480" s="802"/>
      <c r="E480" s="803"/>
      <c r="F480" s="686">
        <v>1461535.47</v>
      </c>
      <c r="G480" s="686">
        <v>1445192.83</v>
      </c>
      <c r="H480" s="686">
        <v>16342.639999999898</v>
      </c>
      <c r="I480" s="804">
        <v>1.130827641872531E-2</v>
      </c>
      <c r="J480" s="804"/>
      <c r="K480" s="805"/>
      <c r="L480" s="705">
        <v>1445192.83</v>
      </c>
      <c r="M480" s="707">
        <v>16342.639999999898</v>
      </c>
      <c r="N480" s="805"/>
      <c r="O480" s="705">
        <v>1461535.47</v>
      </c>
      <c r="P480" s="707">
        <v>0</v>
      </c>
      <c r="R480" s="703">
        <v>1875476.96</v>
      </c>
      <c r="S480" s="703">
        <v>1875476.96</v>
      </c>
      <c r="T480" s="686">
        <v>1875476.96</v>
      </c>
      <c r="U480" s="686">
        <v>1445192.83</v>
      </c>
      <c r="V480" s="686">
        <v>1445192.83</v>
      </c>
      <c r="W480" s="686">
        <v>1445192.83</v>
      </c>
      <c r="X480" s="686">
        <v>1445192.83</v>
      </c>
      <c r="Y480" s="686">
        <v>1445192.83</v>
      </c>
      <c r="Z480" s="686">
        <v>1445192.83</v>
      </c>
      <c r="AA480" s="686">
        <v>1445192.83</v>
      </c>
      <c r="AB480" s="686">
        <v>1445192.83</v>
      </c>
      <c r="AC480" s="686">
        <v>1445192.83</v>
      </c>
      <c r="AD480" s="686">
        <v>1445192.83</v>
      </c>
      <c r="AE480" s="703">
        <v>1445192.83</v>
      </c>
      <c r="AF480" s="686">
        <v>1445192.83</v>
      </c>
      <c r="AG480" s="686">
        <v>1461535.47</v>
      </c>
      <c r="AH480" s="686">
        <v>1461535.47</v>
      </c>
      <c r="AI480" s="686">
        <v>1461535.47</v>
      </c>
      <c r="AJ480" s="686">
        <v>1461535.47</v>
      </c>
      <c r="AK480" s="686">
        <v>1461535.47</v>
      </c>
      <c r="AL480" s="686">
        <v>1461535.47</v>
      </c>
      <c r="AM480" s="686">
        <v>1461535.47</v>
      </c>
      <c r="AN480" s="686">
        <v>1461535.47</v>
      </c>
      <c r="AO480" s="686">
        <v>1461535.47</v>
      </c>
      <c r="AP480" s="704">
        <v>1461535.47</v>
      </c>
      <c r="AQ480" s="686"/>
    </row>
    <row r="481" spans="1:43" ht="12.5" outlineLevel="3">
      <c r="A481" s="799" t="s">
        <v>2632</v>
      </c>
      <c r="B481" s="800" t="s">
        <v>2633</v>
      </c>
      <c r="C481" s="801" t="s">
        <v>2634</v>
      </c>
      <c r="D481" s="802"/>
      <c r="E481" s="803"/>
      <c r="F481" s="686">
        <v>-2229581.92</v>
      </c>
      <c r="G481" s="686">
        <v>0</v>
      </c>
      <c r="H481" s="686">
        <v>-2229581.92</v>
      </c>
      <c r="I481" s="804" t="s">
        <v>3376</v>
      </c>
      <c r="J481" s="804"/>
      <c r="K481" s="805"/>
      <c r="L481" s="705">
        <v>-1060546.75</v>
      </c>
      <c r="M481" s="707">
        <v>-1169035.17</v>
      </c>
      <c r="N481" s="805"/>
      <c r="O481" s="705">
        <v>-2212634.1800000002</v>
      </c>
      <c r="P481" s="707">
        <v>-16947.739999999758</v>
      </c>
      <c r="R481" s="703">
        <v>0</v>
      </c>
      <c r="S481" s="703">
        <v>-46986.92</v>
      </c>
      <c r="T481" s="686">
        <v>-93973.84</v>
      </c>
      <c r="U481" s="686">
        <v>-397705</v>
      </c>
      <c r="V481" s="686">
        <v>-530273.35</v>
      </c>
      <c r="W481" s="686">
        <v>-662841.70000000007</v>
      </c>
      <c r="X481" s="686">
        <v>-795410.05</v>
      </c>
      <c r="Y481" s="686">
        <v>-927978.4</v>
      </c>
      <c r="Z481" s="686">
        <v>-1060546.75</v>
      </c>
      <c r="AA481" s="686">
        <v>-1193115.1000000001</v>
      </c>
      <c r="AB481" s="686">
        <v>-1325683.45</v>
      </c>
      <c r="AC481" s="686">
        <v>-150256.85</v>
      </c>
      <c r="AD481" s="686">
        <v>0</v>
      </c>
      <c r="AE481" s="703">
        <v>-24194.91</v>
      </c>
      <c r="AF481" s="686">
        <v>-48389.82</v>
      </c>
      <c r="AG481" s="686">
        <v>-50843.22</v>
      </c>
      <c r="AH481" s="686">
        <v>-67790.960000000006</v>
      </c>
      <c r="AI481" s="686">
        <v>-84738.7</v>
      </c>
      <c r="AJ481" s="686">
        <v>-2195686.44</v>
      </c>
      <c r="AK481" s="686">
        <v>-2212634.1800000002</v>
      </c>
      <c r="AL481" s="686">
        <v>-2229581.92</v>
      </c>
      <c r="AM481" s="686">
        <v>-2229581.92</v>
      </c>
      <c r="AN481" s="686">
        <v>-2229581.92</v>
      </c>
      <c r="AO481" s="686">
        <v>-2229581.92</v>
      </c>
      <c r="AP481" s="704">
        <v>-2229581.92</v>
      </c>
      <c r="AQ481" s="686"/>
    </row>
    <row r="482" spans="1:43" ht="12.5" outlineLevel="3">
      <c r="A482" s="799" t="s">
        <v>2635</v>
      </c>
      <c r="B482" s="800" t="s">
        <v>2636</v>
      </c>
      <c r="C482" s="801" t="s">
        <v>2637</v>
      </c>
      <c r="D482" s="802"/>
      <c r="E482" s="803"/>
      <c r="F482" s="686">
        <v>100893.53</v>
      </c>
      <c r="G482" s="686">
        <v>118344.14</v>
      </c>
      <c r="H482" s="686">
        <v>-17450.61</v>
      </c>
      <c r="I482" s="804">
        <v>-0.14745647735494127</v>
      </c>
      <c r="J482" s="804"/>
      <c r="K482" s="805"/>
      <c r="L482" s="705">
        <v>66069.67</v>
      </c>
      <c r="M482" s="707">
        <v>34823.86</v>
      </c>
      <c r="N482" s="805"/>
      <c r="O482" s="705">
        <v>100893.53</v>
      </c>
      <c r="P482" s="707">
        <v>0</v>
      </c>
      <c r="R482" s="703">
        <v>61784.66</v>
      </c>
      <c r="S482" s="703">
        <v>61784.66</v>
      </c>
      <c r="T482" s="686">
        <v>61784.66</v>
      </c>
      <c r="U482" s="686">
        <v>64828.65</v>
      </c>
      <c r="V482" s="686">
        <v>64828.65</v>
      </c>
      <c r="W482" s="686">
        <v>64828.65</v>
      </c>
      <c r="X482" s="686">
        <v>66069.67</v>
      </c>
      <c r="Y482" s="686">
        <v>66069.67</v>
      </c>
      <c r="Z482" s="686">
        <v>66069.67</v>
      </c>
      <c r="AA482" s="686">
        <v>123492.77</v>
      </c>
      <c r="AB482" s="686">
        <v>123492.77</v>
      </c>
      <c r="AC482" s="686">
        <v>123492.77</v>
      </c>
      <c r="AD482" s="686">
        <v>118344.14</v>
      </c>
      <c r="AE482" s="703">
        <v>118344.14</v>
      </c>
      <c r="AF482" s="686">
        <v>72508.52</v>
      </c>
      <c r="AG482" s="686">
        <v>82033.509999999995</v>
      </c>
      <c r="AH482" s="686">
        <v>82033.509999999995</v>
      </c>
      <c r="AI482" s="686">
        <v>82033.509999999995</v>
      </c>
      <c r="AJ482" s="686">
        <v>100893.53</v>
      </c>
      <c r="AK482" s="686">
        <v>100893.53</v>
      </c>
      <c r="AL482" s="686">
        <v>100893.53</v>
      </c>
      <c r="AM482" s="686">
        <v>100893.53</v>
      </c>
      <c r="AN482" s="686">
        <v>100893.53</v>
      </c>
      <c r="AO482" s="686">
        <v>100893.53</v>
      </c>
      <c r="AP482" s="704">
        <v>100893.53</v>
      </c>
      <c r="AQ482" s="686"/>
    </row>
    <row r="483" spans="1:43" ht="12.5" outlineLevel="3">
      <c r="A483" s="799" t="s">
        <v>2638</v>
      </c>
      <c r="B483" s="800" t="s">
        <v>2639</v>
      </c>
      <c r="C483" s="801" t="s">
        <v>2640</v>
      </c>
      <c r="D483" s="802"/>
      <c r="E483" s="803"/>
      <c r="F483" s="686">
        <v>-153115.5</v>
      </c>
      <c r="G483" s="686">
        <v>-152334</v>
      </c>
      <c r="H483" s="686">
        <v>-781.5</v>
      </c>
      <c r="I483" s="804">
        <v>-5.1301744850131949E-3</v>
      </c>
      <c r="J483" s="804"/>
      <c r="K483" s="805"/>
      <c r="L483" s="705">
        <v>-202742</v>
      </c>
      <c r="M483" s="707">
        <v>49626.5</v>
      </c>
      <c r="N483" s="805"/>
      <c r="O483" s="705">
        <v>-153115.5</v>
      </c>
      <c r="P483" s="707">
        <v>0</v>
      </c>
      <c r="R483" s="703">
        <v>-202253</v>
      </c>
      <c r="S483" s="703">
        <v>-202253</v>
      </c>
      <c r="T483" s="686">
        <v>-202253</v>
      </c>
      <c r="U483" s="686">
        <v>-202497.5</v>
      </c>
      <c r="V483" s="686">
        <v>-202497.5</v>
      </c>
      <c r="W483" s="686">
        <v>-202497.5</v>
      </c>
      <c r="X483" s="686">
        <v>-202742</v>
      </c>
      <c r="Y483" s="686">
        <v>-202742</v>
      </c>
      <c r="Z483" s="686">
        <v>-202742</v>
      </c>
      <c r="AA483" s="686">
        <v>-202986.5</v>
      </c>
      <c r="AB483" s="686">
        <v>-202986.5</v>
      </c>
      <c r="AC483" s="686">
        <v>-202986.5</v>
      </c>
      <c r="AD483" s="686">
        <v>-152334</v>
      </c>
      <c r="AE483" s="703">
        <v>-152334</v>
      </c>
      <c r="AF483" s="686">
        <v>-152334</v>
      </c>
      <c r="AG483" s="686">
        <v>-152724.75</v>
      </c>
      <c r="AH483" s="686">
        <v>-152724.75</v>
      </c>
      <c r="AI483" s="686">
        <v>-152724.75</v>
      </c>
      <c r="AJ483" s="686">
        <v>-153115.5</v>
      </c>
      <c r="AK483" s="686">
        <v>-153115.5</v>
      </c>
      <c r="AL483" s="686">
        <v>-153115.5</v>
      </c>
      <c r="AM483" s="686">
        <v>-153115.5</v>
      </c>
      <c r="AN483" s="686">
        <v>-153115.5</v>
      </c>
      <c r="AO483" s="686">
        <v>-153115.5</v>
      </c>
      <c r="AP483" s="704">
        <v>-153115.5</v>
      </c>
      <c r="AQ483" s="686"/>
    </row>
    <row r="484" spans="1:43" ht="12.5" outlineLevel="3">
      <c r="A484" s="799" t="s">
        <v>2641</v>
      </c>
      <c r="B484" s="800" t="s">
        <v>2642</v>
      </c>
      <c r="C484" s="801" t="s">
        <v>2643</v>
      </c>
      <c r="D484" s="802"/>
      <c r="E484" s="803"/>
      <c r="F484" s="686">
        <v>4707094.1500000004</v>
      </c>
      <c r="G484" s="686">
        <v>4930610.6500000004</v>
      </c>
      <c r="H484" s="686">
        <v>-223516.5</v>
      </c>
      <c r="I484" s="804">
        <v>-4.5332417395399081E-2</v>
      </c>
      <c r="J484" s="804"/>
      <c r="K484" s="805"/>
      <c r="L484" s="705">
        <v>4697839.0999999996</v>
      </c>
      <c r="M484" s="707">
        <v>9255.0500000007451</v>
      </c>
      <c r="N484" s="805"/>
      <c r="O484" s="705">
        <v>4707094.1500000004</v>
      </c>
      <c r="P484" s="707">
        <v>0</v>
      </c>
      <c r="R484" s="703">
        <v>4741300.0999999996</v>
      </c>
      <c r="S484" s="703">
        <v>4741300.0999999996</v>
      </c>
      <c r="T484" s="686">
        <v>4741300.0999999996</v>
      </c>
      <c r="U484" s="686">
        <v>4719569.5999999996</v>
      </c>
      <c r="V484" s="686">
        <v>4719569.5999999996</v>
      </c>
      <c r="W484" s="686">
        <v>4719569.5999999996</v>
      </c>
      <c r="X484" s="686">
        <v>4697839.0999999996</v>
      </c>
      <c r="Y484" s="686">
        <v>4697839.0999999996</v>
      </c>
      <c r="Z484" s="686">
        <v>4697839.0999999996</v>
      </c>
      <c r="AA484" s="686">
        <v>4676108.5999999996</v>
      </c>
      <c r="AB484" s="686">
        <v>4668865.0999999996</v>
      </c>
      <c r="AC484" s="686">
        <v>4298365</v>
      </c>
      <c r="AD484" s="686">
        <v>4930610.6500000004</v>
      </c>
      <c r="AE484" s="703">
        <v>4930610.6500000004</v>
      </c>
      <c r="AF484" s="686">
        <v>4930610.6500000004</v>
      </c>
      <c r="AG484" s="686">
        <v>4818852.4000000004</v>
      </c>
      <c r="AH484" s="686">
        <v>4818852.4000000004</v>
      </c>
      <c r="AI484" s="686">
        <v>4818852.4000000004</v>
      </c>
      <c r="AJ484" s="686">
        <v>4707094.1500000004</v>
      </c>
      <c r="AK484" s="686">
        <v>4707094.1500000004</v>
      </c>
      <c r="AL484" s="686">
        <v>4707094.1500000004</v>
      </c>
      <c r="AM484" s="686">
        <v>4707094.1500000004</v>
      </c>
      <c r="AN484" s="686">
        <v>4707094.1500000004</v>
      </c>
      <c r="AO484" s="686">
        <v>4707094.1500000004</v>
      </c>
      <c r="AP484" s="704">
        <v>4707094.1500000004</v>
      </c>
      <c r="AQ484" s="686"/>
    </row>
    <row r="485" spans="1:43" ht="12.5">
      <c r="A485" s="799" t="s">
        <v>2644</v>
      </c>
      <c r="B485" s="891" t="s">
        <v>1539</v>
      </c>
      <c r="C485" s="902" t="s">
        <v>2645</v>
      </c>
      <c r="D485" s="496"/>
      <c r="E485" s="803"/>
      <c r="F485" s="714">
        <v>4106919.4800000004</v>
      </c>
      <c r="G485" s="714">
        <v>6592801.6800000006</v>
      </c>
      <c r="H485" s="705">
        <v>-2485882.2000000002</v>
      </c>
      <c r="I485" s="680">
        <v>-0.37706006045065804</v>
      </c>
      <c r="J485" s="939"/>
      <c r="K485" s="940"/>
      <c r="L485" s="715">
        <v>5184676.5999999996</v>
      </c>
      <c r="M485" s="707">
        <v>-1077757.1199999992</v>
      </c>
      <c r="N485" s="702"/>
      <c r="O485" s="715">
        <v>4122960.3100000005</v>
      </c>
      <c r="P485" s="707">
        <v>-16040.830000000075</v>
      </c>
      <c r="Q485" s="803"/>
      <c r="R485" s="703">
        <v>6694451.1600000001</v>
      </c>
      <c r="S485" s="703">
        <v>6647490.4900000002</v>
      </c>
      <c r="T485" s="686">
        <v>6600529.8199999994</v>
      </c>
      <c r="U485" s="686">
        <v>5855829.1799999997</v>
      </c>
      <c r="V485" s="686">
        <v>5725647.2400000002</v>
      </c>
      <c r="W485" s="686">
        <v>5595465.2999999998</v>
      </c>
      <c r="X485" s="686">
        <v>5445040.4799999995</v>
      </c>
      <c r="Y485" s="686">
        <v>5314858.54</v>
      </c>
      <c r="Z485" s="686">
        <v>5184676.5999999996</v>
      </c>
      <c r="AA485" s="686">
        <v>5091095.9499999993</v>
      </c>
      <c r="AB485" s="686">
        <v>4953670.51</v>
      </c>
      <c r="AC485" s="686">
        <v>5760983.4199999999</v>
      </c>
      <c r="AD485" s="686">
        <v>6592801.6800000006</v>
      </c>
      <c r="AE485" s="703">
        <v>6569602.0200000005</v>
      </c>
      <c r="AF485" s="686">
        <v>6461913</v>
      </c>
      <c r="AG485" s="686">
        <v>6374393.8399999999</v>
      </c>
      <c r="AH485" s="686">
        <v>6358353.0100000007</v>
      </c>
      <c r="AI485" s="686">
        <v>6342312.1800000006</v>
      </c>
      <c r="AJ485" s="686">
        <v>4139001.1400000006</v>
      </c>
      <c r="AK485" s="686">
        <v>4122960.3100000005</v>
      </c>
      <c r="AL485" s="686">
        <v>4106919.4800000004</v>
      </c>
      <c r="AM485" s="686">
        <v>4106919.4800000004</v>
      </c>
      <c r="AN485" s="686">
        <v>4106919.4800000004</v>
      </c>
      <c r="AO485" s="686">
        <v>4106919.4800000004</v>
      </c>
      <c r="AP485" s="704">
        <v>4106919.4800000004</v>
      </c>
    </row>
    <row r="486" spans="1:43" ht="1" customHeight="1" outlineLevel="2">
      <c r="A486" s="799"/>
      <c r="B486" s="891"/>
      <c r="C486" s="902"/>
      <c r="D486" s="496"/>
      <c r="E486" s="803"/>
      <c r="F486" s="714"/>
      <c r="G486" s="714"/>
      <c r="H486" s="705">
        <v>0</v>
      </c>
      <c r="I486" s="680">
        <v>0</v>
      </c>
      <c r="J486" s="939"/>
      <c r="K486" s="940"/>
      <c r="L486" s="715"/>
      <c r="M486" s="707">
        <v>0</v>
      </c>
      <c r="N486" s="702"/>
      <c r="O486" s="715"/>
      <c r="P486" s="707">
        <v>0</v>
      </c>
      <c r="Q486" s="803"/>
      <c r="R486" s="703"/>
      <c r="S486" s="703"/>
      <c r="T486" s="686"/>
      <c r="U486" s="686"/>
      <c r="V486" s="686"/>
      <c r="W486" s="686"/>
      <c r="X486" s="686"/>
      <c r="Y486" s="686"/>
      <c r="Z486" s="686"/>
      <c r="AA486" s="686"/>
      <c r="AB486" s="686"/>
      <c r="AC486" s="686"/>
      <c r="AD486" s="686"/>
      <c r="AE486" s="703"/>
      <c r="AF486" s="686"/>
      <c r="AG486" s="686"/>
      <c r="AH486" s="686"/>
      <c r="AI486" s="686"/>
      <c r="AJ486" s="686"/>
      <c r="AK486" s="686"/>
      <c r="AL486" s="686"/>
      <c r="AM486" s="686"/>
      <c r="AN486" s="686"/>
      <c r="AO486" s="686"/>
      <c r="AP486" s="704"/>
    </row>
    <row r="487" spans="1:43" ht="12.5">
      <c r="A487" s="799" t="s">
        <v>2646</v>
      </c>
      <c r="B487" s="891" t="s">
        <v>1541</v>
      </c>
      <c r="C487" s="902" t="s">
        <v>2647</v>
      </c>
      <c r="D487" s="496"/>
      <c r="E487" s="803"/>
      <c r="F487" s="714">
        <v>0</v>
      </c>
      <c r="G487" s="714">
        <v>0</v>
      </c>
      <c r="H487" s="705">
        <v>0</v>
      </c>
      <c r="I487" s="680">
        <v>0</v>
      </c>
      <c r="J487" s="939"/>
      <c r="K487" s="940"/>
      <c r="L487" s="715">
        <v>0</v>
      </c>
      <c r="M487" s="707">
        <v>0</v>
      </c>
      <c r="N487" s="702"/>
      <c r="O487" s="715">
        <v>0</v>
      </c>
      <c r="P487" s="707">
        <v>0</v>
      </c>
      <c r="Q487" s="803"/>
      <c r="R487" s="703">
        <v>0</v>
      </c>
      <c r="S487" s="703">
        <v>0</v>
      </c>
      <c r="T487" s="686">
        <v>0</v>
      </c>
      <c r="U487" s="686">
        <v>0</v>
      </c>
      <c r="V487" s="686">
        <v>0</v>
      </c>
      <c r="W487" s="686">
        <v>0</v>
      </c>
      <c r="X487" s="686">
        <v>0</v>
      </c>
      <c r="Y487" s="686">
        <v>0</v>
      </c>
      <c r="Z487" s="686">
        <v>0</v>
      </c>
      <c r="AA487" s="686">
        <v>0</v>
      </c>
      <c r="AB487" s="686">
        <v>0</v>
      </c>
      <c r="AC487" s="686">
        <v>0</v>
      </c>
      <c r="AD487" s="686">
        <v>0</v>
      </c>
      <c r="AE487" s="703">
        <v>0</v>
      </c>
      <c r="AF487" s="686">
        <v>0</v>
      </c>
      <c r="AG487" s="686">
        <v>0</v>
      </c>
      <c r="AH487" s="686">
        <v>0</v>
      </c>
      <c r="AI487" s="686">
        <v>0</v>
      </c>
      <c r="AJ487" s="686">
        <v>0</v>
      </c>
      <c r="AK487" s="686">
        <v>0</v>
      </c>
      <c r="AL487" s="686">
        <v>0</v>
      </c>
      <c r="AM487" s="686">
        <v>0</v>
      </c>
      <c r="AN487" s="686">
        <v>0</v>
      </c>
      <c r="AO487" s="686">
        <v>0</v>
      </c>
      <c r="AP487" s="704">
        <v>0</v>
      </c>
    </row>
    <row r="488" spans="1:43" ht="1" customHeight="1" outlineLevel="2">
      <c r="A488" s="799"/>
      <c r="B488" s="891"/>
      <c r="C488" s="902"/>
      <c r="D488" s="496"/>
      <c r="E488" s="803"/>
      <c r="F488" s="714"/>
      <c r="G488" s="714"/>
      <c r="H488" s="705">
        <v>0</v>
      </c>
      <c r="I488" s="680">
        <v>0</v>
      </c>
      <c r="J488" s="939"/>
      <c r="K488" s="940"/>
      <c r="L488" s="715"/>
      <c r="M488" s="707">
        <v>0</v>
      </c>
      <c r="N488" s="702"/>
      <c r="O488" s="715"/>
      <c r="P488" s="707">
        <v>0</v>
      </c>
      <c r="Q488" s="803"/>
      <c r="R488" s="703"/>
      <c r="S488" s="703"/>
      <c r="T488" s="686"/>
      <c r="U488" s="686"/>
      <c r="V488" s="686"/>
      <c r="W488" s="686"/>
      <c r="X488" s="686"/>
      <c r="Y488" s="686"/>
      <c r="Z488" s="686"/>
      <c r="AA488" s="686"/>
      <c r="AB488" s="686"/>
      <c r="AC488" s="686"/>
      <c r="AD488" s="686"/>
      <c r="AE488" s="703"/>
      <c r="AF488" s="686"/>
      <c r="AG488" s="686"/>
      <c r="AH488" s="686"/>
      <c r="AI488" s="686"/>
      <c r="AJ488" s="686"/>
      <c r="AK488" s="686"/>
      <c r="AL488" s="686"/>
      <c r="AM488" s="686"/>
      <c r="AN488" s="686"/>
      <c r="AO488" s="686"/>
      <c r="AP488" s="704"/>
    </row>
    <row r="489" spans="1:43" ht="12.5" outlineLevel="3">
      <c r="A489" s="799" t="s">
        <v>2648</v>
      </c>
      <c r="B489" s="800" t="s">
        <v>2649</v>
      </c>
      <c r="C489" s="801" t="s">
        <v>2650</v>
      </c>
      <c r="D489" s="802"/>
      <c r="E489" s="803"/>
      <c r="F489" s="686">
        <v>1036161</v>
      </c>
      <c r="G489" s="686">
        <v>1497209</v>
      </c>
      <c r="H489" s="686">
        <v>-461048</v>
      </c>
      <c r="I489" s="804">
        <v>-0.30793830387073551</v>
      </c>
      <c r="J489" s="804"/>
      <c r="K489" s="805"/>
      <c r="L489" s="705">
        <v>709227</v>
      </c>
      <c r="M489" s="707">
        <v>326934</v>
      </c>
      <c r="N489" s="805"/>
      <c r="O489" s="705">
        <v>1031045</v>
      </c>
      <c r="P489" s="707">
        <v>5116</v>
      </c>
      <c r="R489" s="703">
        <v>744188</v>
      </c>
      <c r="S489" s="703">
        <v>845101</v>
      </c>
      <c r="T489" s="686">
        <v>943764</v>
      </c>
      <c r="U489" s="686">
        <v>835482</v>
      </c>
      <c r="V489" s="686">
        <v>884777</v>
      </c>
      <c r="W489" s="686">
        <v>790591</v>
      </c>
      <c r="X489" s="686">
        <v>749624</v>
      </c>
      <c r="Y489" s="686">
        <v>688442</v>
      </c>
      <c r="Z489" s="686">
        <v>709227</v>
      </c>
      <c r="AA489" s="686">
        <v>666787.25</v>
      </c>
      <c r="AB489" s="686">
        <v>687793.25</v>
      </c>
      <c r="AC489" s="686">
        <v>708720.25</v>
      </c>
      <c r="AD489" s="686">
        <v>1497209</v>
      </c>
      <c r="AE489" s="703">
        <v>1516357</v>
      </c>
      <c r="AF489" s="686">
        <v>1546223</v>
      </c>
      <c r="AG489" s="686">
        <v>1571179</v>
      </c>
      <c r="AH489" s="686">
        <v>1595781</v>
      </c>
      <c r="AI489" s="686">
        <v>1620672</v>
      </c>
      <c r="AJ489" s="686">
        <v>1025929</v>
      </c>
      <c r="AK489" s="686">
        <v>1031045</v>
      </c>
      <c r="AL489" s="686">
        <v>1036161</v>
      </c>
      <c r="AM489" s="686">
        <v>975408</v>
      </c>
      <c r="AN489" s="686">
        <v>975408</v>
      </c>
      <c r="AO489" s="686">
        <v>975408</v>
      </c>
      <c r="AP489" s="704">
        <v>975408</v>
      </c>
      <c r="AQ489" s="686"/>
    </row>
    <row r="490" spans="1:43" ht="12.5">
      <c r="A490" s="799" t="s">
        <v>2651</v>
      </c>
      <c r="B490" s="891" t="s">
        <v>1544</v>
      </c>
      <c r="C490" s="902" t="s">
        <v>2652</v>
      </c>
      <c r="D490" s="496"/>
      <c r="E490" s="803"/>
      <c r="F490" s="714">
        <v>1036161</v>
      </c>
      <c r="G490" s="714">
        <v>1497209</v>
      </c>
      <c r="H490" s="705">
        <v>-461048</v>
      </c>
      <c r="I490" s="680">
        <v>-0.30793830387073551</v>
      </c>
      <c r="J490" s="939"/>
      <c r="K490" s="940"/>
      <c r="L490" s="715">
        <v>709227</v>
      </c>
      <c r="M490" s="707">
        <v>326934</v>
      </c>
      <c r="N490" s="702"/>
      <c r="O490" s="715">
        <v>1031045</v>
      </c>
      <c r="P490" s="707">
        <v>5116</v>
      </c>
      <c r="Q490" s="803"/>
      <c r="R490" s="703">
        <v>744188</v>
      </c>
      <c r="S490" s="703">
        <v>845101</v>
      </c>
      <c r="T490" s="686">
        <v>943764</v>
      </c>
      <c r="U490" s="686">
        <v>835482</v>
      </c>
      <c r="V490" s="686">
        <v>884777</v>
      </c>
      <c r="W490" s="686">
        <v>790591</v>
      </c>
      <c r="X490" s="686">
        <v>749624</v>
      </c>
      <c r="Y490" s="686">
        <v>688442</v>
      </c>
      <c r="Z490" s="686">
        <v>709227</v>
      </c>
      <c r="AA490" s="686">
        <v>666787.25</v>
      </c>
      <c r="AB490" s="686">
        <v>687793.25</v>
      </c>
      <c r="AC490" s="686">
        <v>708720.25</v>
      </c>
      <c r="AD490" s="686">
        <v>1497209</v>
      </c>
      <c r="AE490" s="703">
        <v>1516357</v>
      </c>
      <c r="AF490" s="686">
        <v>1546223</v>
      </c>
      <c r="AG490" s="686">
        <v>1571179</v>
      </c>
      <c r="AH490" s="686">
        <v>1595781</v>
      </c>
      <c r="AI490" s="686">
        <v>1620672</v>
      </c>
      <c r="AJ490" s="686">
        <v>1025929</v>
      </c>
      <c r="AK490" s="686">
        <v>1031045</v>
      </c>
      <c r="AL490" s="686">
        <v>1036161</v>
      </c>
      <c r="AM490" s="686">
        <v>975408</v>
      </c>
      <c r="AN490" s="686">
        <v>975408</v>
      </c>
      <c r="AO490" s="686">
        <v>975408</v>
      </c>
      <c r="AP490" s="704">
        <v>975408</v>
      </c>
    </row>
    <row r="491" spans="1:43" ht="1" customHeight="1" outlineLevel="2">
      <c r="A491" s="799"/>
      <c r="B491" s="891"/>
      <c r="C491" s="902"/>
      <c r="D491" s="496"/>
      <c r="E491" s="803"/>
      <c r="F491" s="714"/>
      <c r="G491" s="714"/>
      <c r="H491" s="705">
        <v>0</v>
      </c>
      <c r="I491" s="680">
        <v>0</v>
      </c>
      <c r="J491" s="939"/>
      <c r="K491" s="940"/>
      <c r="L491" s="715"/>
      <c r="M491" s="707">
        <v>0</v>
      </c>
      <c r="N491" s="702"/>
      <c r="O491" s="715"/>
      <c r="P491" s="707">
        <v>0</v>
      </c>
      <c r="Q491" s="803"/>
      <c r="R491" s="703"/>
      <c r="S491" s="703"/>
      <c r="T491" s="686"/>
      <c r="U491" s="686"/>
      <c r="V491" s="686"/>
      <c r="W491" s="686"/>
      <c r="X491" s="686"/>
      <c r="Y491" s="686"/>
      <c r="Z491" s="686"/>
      <c r="AA491" s="686"/>
      <c r="AB491" s="686"/>
      <c r="AC491" s="686"/>
      <c r="AD491" s="686"/>
      <c r="AE491" s="703"/>
      <c r="AF491" s="686"/>
      <c r="AG491" s="686"/>
      <c r="AH491" s="686"/>
      <c r="AI491" s="686"/>
      <c r="AJ491" s="686"/>
      <c r="AK491" s="686"/>
      <c r="AL491" s="686"/>
      <c r="AM491" s="686"/>
      <c r="AN491" s="686"/>
      <c r="AO491" s="686"/>
      <c r="AP491" s="704"/>
    </row>
    <row r="492" spans="1:43" ht="12.5" outlineLevel="3">
      <c r="A492" s="799" t="s">
        <v>2653</v>
      </c>
      <c r="B492" s="800" t="s">
        <v>2654</v>
      </c>
      <c r="C492" s="801" t="s">
        <v>2655</v>
      </c>
      <c r="D492" s="802"/>
      <c r="E492" s="803"/>
      <c r="F492" s="686">
        <v>10067.9</v>
      </c>
      <c r="G492" s="686">
        <v>6782.39</v>
      </c>
      <c r="H492" s="686">
        <v>3285.5099999999993</v>
      </c>
      <c r="I492" s="804">
        <v>0.48441773475131911</v>
      </c>
      <c r="J492" s="804"/>
      <c r="K492" s="805"/>
      <c r="L492" s="705">
        <v>1235361.8999999999</v>
      </c>
      <c r="M492" s="707">
        <v>-1225294</v>
      </c>
      <c r="N492" s="805"/>
      <c r="O492" s="705">
        <v>2551.9299999999998</v>
      </c>
      <c r="P492" s="707">
        <v>7515.9699999999993</v>
      </c>
      <c r="R492" s="703">
        <v>973992.6</v>
      </c>
      <c r="S492" s="703">
        <v>1264277.1600000001</v>
      </c>
      <c r="T492" s="686">
        <v>592045.52</v>
      </c>
      <c r="U492" s="686">
        <v>89586.16</v>
      </c>
      <c r="V492" s="686">
        <v>317080.71000000002</v>
      </c>
      <c r="W492" s="686">
        <v>354853.3</v>
      </c>
      <c r="X492" s="686">
        <v>459531.91000000003</v>
      </c>
      <c r="Y492" s="686">
        <v>1048673.6399999999</v>
      </c>
      <c r="Z492" s="686">
        <v>1235361.8999999999</v>
      </c>
      <c r="AA492" s="686">
        <v>655888.49</v>
      </c>
      <c r="AB492" s="686">
        <v>429052.81</v>
      </c>
      <c r="AC492" s="686">
        <v>43212.92</v>
      </c>
      <c r="AD492" s="686">
        <v>6782.39</v>
      </c>
      <c r="AE492" s="703">
        <v>7742.26</v>
      </c>
      <c r="AF492" s="686">
        <v>0</v>
      </c>
      <c r="AG492" s="686">
        <v>0</v>
      </c>
      <c r="AH492" s="686">
        <v>142363.9</v>
      </c>
      <c r="AI492" s="686">
        <v>88003.8</v>
      </c>
      <c r="AJ492" s="686">
        <v>0</v>
      </c>
      <c r="AK492" s="686">
        <v>2551.9299999999998</v>
      </c>
      <c r="AL492" s="686">
        <v>10067.9</v>
      </c>
      <c r="AM492" s="686">
        <v>222</v>
      </c>
      <c r="AN492" s="686">
        <v>222</v>
      </c>
      <c r="AO492" s="686">
        <v>222</v>
      </c>
      <c r="AP492" s="704">
        <v>222</v>
      </c>
      <c r="AQ492" s="686"/>
    </row>
    <row r="493" spans="1:43" ht="12.5" outlineLevel="3">
      <c r="A493" s="799" t="s">
        <v>2656</v>
      </c>
      <c r="B493" s="800" t="s">
        <v>2657</v>
      </c>
      <c r="C493" s="801" t="s">
        <v>2658</v>
      </c>
      <c r="D493" s="802"/>
      <c r="E493" s="803"/>
      <c r="F493" s="686">
        <v>-222</v>
      </c>
      <c r="G493" s="686">
        <v>0</v>
      </c>
      <c r="H493" s="686">
        <v>-222</v>
      </c>
      <c r="I493" s="804" t="s">
        <v>3376</v>
      </c>
      <c r="J493" s="804"/>
      <c r="K493" s="805"/>
      <c r="L493" s="705">
        <v>-11352</v>
      </c>
      <c r="M493" s="707">
        <v>11130</v>
      </c>
      <c r="N493" s="805"/>
      <c r="O493" s="705">
        <v>0</v>
      </c>
      <c r="P493" s="707">
        <v>-222</v>
      </c>
      <c r="R493" s="703">
        <v>0</v>
      </c>
      <c r="S493" s="703">
        <v>-59122</v>
      </c>
      <c r="T493" s="686">
        <v>-121176</v>
      </c>
      <c r="U493" s="686">
        <v>-1072</v>
      </c>
      <c r="V493" s="686">
        <v>-1729</v>
      </c>
      <c r="W493" s="686">
        <v>-5153</v>
      </c>
      <c r="X493" s="686">
        <v>-2095</v>
      </c>
      <c r="Y493" s="686">
        <v>-9018</v>
      </c>
      <c r="Z493" s="686">
        <v>-11352</v>
      </c>
      <c r="AA493" s="686">
        <v>-11332</v>
      </c>
      <c r="AB493" s="686">
        <v>-24223</v>
      </c>
      <c r="AC493" s="686">
        <v>0</v>
      </c>
      <c r="AD493" s="686">
        <v>0</v>
      </c>
      <c r="AE493" s="703">
        <v>0</v>
      </c>
      <c r="AF493" s="686">
        <v>0</v>
      </c>
      <c r="AG493" s="686">
        <v>0</v>
      </c>
      <c r="AH493" s="686">
        <v>-719</v>
      </c>
      <c r="AI493" s="686">
        <v>-682</v>
      </c>
      <c r="AJ493" s="686">
        <v>0</v>
      </c>
      <c r="AK493" s="686">
        <v>0</v>
      </c>
      <c r="AL493" s="686">
        <v>-222</v>
      </c>
      <c r="AM493" s="686">
        <v>0</v>
      </c>
      <c r="AN493" s="686">
        <v>0</v>
      </c>
      <c r="AO493" s="686">
        <v>0</v>
      </c>
      <c r="AP493" s="704">
        <v>0</v>
      </c>
      <c r="AQ493" s="686"/>
    </row>
    <row r="494" spans="1:43" ht="12.5">
      <c r="A494" s="799" t="s">
        <v>2659</v>
      </c>
      <c r="B494" s="891" t="s">
        <v>1547</v>
      </c>
      <c r="C494" s="902" t="s">
        <v>2660</v>
      </c>
      <c r="D494" s="496"/>
      <c r="E494" s="803"/>
      <c r="F494" s="714">
        <v>9845.9</v>
      </c>
      <c r="G494" s="714">
        <v>6782.39</v>
      </c>
      <c r="H494" s="705">
        <v>3063.5099999999993</v>
      </c>
      <c r="I494" s="680">
        <v>0.4516859101290252</v>
      </c>
      <c r="J494" s="939"/>
      <c r="K494" s="940"/>
      <c r="L494" s="715">
        <v>1224009.8999999999</v>
      </c>
      <c r="M494" s="707">
        <v>-1214164</v>
      </c>
      <c r="N494" s="702"/>
      <c r="O494" s="715">
        <v>2551.9299999999998</v>
      </c>
      <c r="P494" s="707">
        <v>7293.9699999999993</v>
      </c>
      <c r="Q494" s="803"/>
      <c r="R494" s="703">
        <v>973992.6</v>
      </c>
      <c r="S494" s="703">
        <v>1205155.1600000001</v>
      </c>
      <c r="T494" s="686">
        <v>470869.52</v>
      </c>
      <c r="U494" s="686">
        <v>88514.16</v>
      </c>
      <c r="V494" s="686">
        <v>315351.71000000002</v>
      </c>
      <c r="W494" s="686">
        <v>349700.3</v>
      </c>
      <c r="X494" s="686">
        <v>457436.91000000003</v>
      </c>
      <c r="Y494" s="686">
        <v>1039655.6399999999</v>
      </c>
      <c r="Z494" s="686">
        <v>1224009.8999999999</v>
      </c>
      <c r="AA494" s="686">
        <v>644556.49</v>
      </c>
      <c r="AB494" s="686">
        <v>404829.81</v>
      </c>
      <c r="AC494" s="686">
        <v>43212.92</v>
      </c>
      <c r="AD494" s="686">
        <v>6782.39</v>
      </c>
      <c r="AE494" s="703">
        <v>7742.26</v>
      </c>
      <c r="AF494" s="686">
        <v>0</v>
      </c>
      <c r="AG494" s="686">
        <v>0</v>
      </c>
      <c r="AH494" s="686">
        <v>141644.9</v>
      </c>
      <c r="AI494" s="686">
        <v>87321.8</v>
      </c>
      <c r="AJ494" s="686">
        <v>0</v>
      </c>
      <c r="AK494" s="686">
        <v>2551.9299999999998</v>
      </c>
      <c r="AL494" s="686">
        <v>9845.9</v>
      </c>
      <c r="AM494" s="686">
        <v>222</v>
      </c>
      <c r="AN494" s="686">
        <v>222</v>
      </c>
      <c r="AO494" s="686">
        <v>222</v>
      </c>
      <c r="AP494" s="704">
        <v>222</v>
      </c>
    </row>
    <row r="495" spans="1:43" ht="1" customHeight="1" outlineLevel="2">
      <c r="A495" s="799"/>
      <c r="B495" s="891"/>
      <c r="C495" s="902"/>
      <c r="D495" s="496"/>
      <c r="E495" s="803"/>
      <c r="F495" s="714"/>
      <c r="G495" s="714"/>
      <c r="H495" s="705">
        <v>0</v>
      </c>
      <c r="I495" s="680">
        <v>0</v>
      </c>
      <c r="J495" s="939"/>
      <c r="K495" s="940"/>
      <c r="L495" s="715"/>
      <c r="M495" s="707">
        <v>0</v>
      </c>
      <c r="N495" s="702"/>
      <c r="O495" s="715"/>
      <c r="P495" s="707">
        <v>0</v>
      </c>
      <c r="Q495" s="803"/>
      <c r="R495" s="703"/>
      <c r="S495" s="703"/>
      <c r="T495" s="686"/>
      <c r="U495" s="686"/>
      <c r="V495" s="686"/>
      <c r="W495" s="686"/>
      <c r="X495" s="686"/>
      <c r="Y495" s="686"/>
      <c r="Z495" s="686"/>
      <c r="AA495" s="686"/>
      <c r="AB495" s="686"/>
      <c r="AC495" s="686"/>
      <c r="AD495" s="686"/>
      <c r="AE495" s="703"/>
      <c r="AF495" s="686"/>
      <c r="AG495" s="686"/>
      <c r="AH495" s="686"/>
      <c r="AI495" s="686"/>
      <c r="AJ495" s="686"/>
      <c r="AK495" s="686"/>
      <c r="AL495" s="686"/>
      <c r="AM495" s="686"/>
      <c r="AN495" s="686"/>
      <c r="AO495" s="686"/>
      <c r="AP495" s="704"/>
    </row>
    <row r="496" spans="1:43" ht="12.5">
      <c r="A496" s="799" t="s">
        <v>2661</v>
      </c>
      <c r="B496" s="891" t="s">
        <v>1553</v>
      </c>
      <c r="C496" s="902" t="s">
        <v>2662</v>
      </c>
      <c r="D496" s="496"/>
      <c r="E496" s="803"/>
      <c r="F496" s="714">
        <v>0</v>
      </c>
      <c r="G496" s="714">
        <v>0</v>
      </c>
      <c r="H496" s="705">
        <v>0</v>
      </c>
      <c r="I496" s="680">
        <v>0</v>
      </c>
      <c r="J496" s="939"/>
      <c r="K496" s="940"/>
      <c r="L496" s="715">
        <v>0</v>
      </c>
      <c r="M496" s="707">
        <v>0</v>
      </c>
      <c r="N496" s="702"/>
      <c r="O496" s="715">
        <v>0</v>
      </c>
      <c r="P496" s="707">
        <v>0</v>
      </c>
      <c r="Q496" s="803"/>
      <c r="R496" s="703">
        <v>0</v>
      </c>
      <c r="S496" s="703">
        <v>0</v>
      </c>
      <c r="T496" s="686">
        <v>0</v>
      </c>
      <c r="U496" s="686">
        <v>0</v>
      </c>
      <c r="V496" s="686">
        <v>0</v>
      </c>
      <c r="W496" s="686">
        <v>0</v>
      </c>
      <c r="X496" s="686">
        <v>0</v>
      </c>
      <c r="Y496" s="686">
        <v>0</v>
      </c>
      <c r="Z496" s="686">
        <v>0</v>
      </c>
      <c r="AA496" s="686">
        <v>0</v>
      </c>
      <c r="AB496" s="686">
        <v>0</v>
      </c>
      <c r="AC496" s="686">
        <v>0</v>
      </c>
      <c r="AD496" s="686">
        <v>0</v>
      </c>
      <c r="AE496" s="703">
        <v>0</v>
      </c>
      <c r="AF496" s="686">
        <v>0</v>
      </c>
      <c r="AG496" s="686">
        <v>0</v>
      </c>
      <c r="AH496" s="686">
        <v>0</v>
      </c>
      <c r="AI496" s="686">
        <v>0</v>
      </c>
      <c r="AJ496" s="686">
        <v>0</v>
      </c>
      <c r="AK496" s="686">
        <v>0</v>
      </c>
      <c r="AL496" s="686">
        <v>0</v>
      </c>
      <c r="AM496" s="686">
        <v>0</v>
      </c>
      <c r="AN496" s="686">
        <v>0</v>
      </c>
      <c r="AO496" s="686">
        <v>0</v>
      </c>
      <c r="AP496" s="704">
        <v>0</v>
      </c>
    </row>
    <row r="497" spans="1:43" ht="1" customHeight="1" outlineLevel="2">
      <c r="A497" s="799"/>
      <c r="B497" s="891"/>
      <c r="C497" s="902"/>
      <c r="D497" s="496"/>
      <c r="E497" s="803"/>
      <c r="F497" s="714"/>
      <c r="G497" s="714"/>
      <c r="H497" s="705">
        <v>0</v>
      </c>
      <c r="I497" s="680">
        <v>0</v>
      </c>
      <c r="J497" s="939"/>
      <c r="K497" s="940"/>
      <c r="L497" s="715"/>
      <c r="M497" s="707">
        <v>0</v>
      </c>
      <c r="N497" s="702"/>
      <c r="O497" s="715"/>
      <c r="P497" s="707">
        <v>0</v>
      </c>
      <c r="Q497" s="803"/>
      <c r="R497" s="703"/>
      <c r="S497" s="703"/>
      <c r="T497" s="686"/>
      <c r="U497" s="686"/>
      <c r="V497" s="686"/>
      <c r="W497" s="686"/>
      <c r="X497" s="686"/>
      <c r="Y497" s="686"/>
      <c r="Z497" s="686"/>
      <c r="AA497" s="686"/>
      <c r="AB497" s="686"/>
      <c r="AC497" s="686"/>
      <c r="AD497" s="686"/>
      <c r="AE497" s="703"/>
      <c r="AF497" s="686"/>
      <c r="AG497" s="686"/>
      <c r="AH497" s="686"/>
      <c r="AI497" s="686"/>
      <c r="AJ497" s="686"/>
      <c r="AK497" s="686"/>
      <c r="AL497" s="686"/>
      <c r="AM497" s="686"/>
      <c r="AN497" s="686"/>
      <c r="AO497" s="686"/>
      <c r="AP497" s="704"/>
    </row>
    <row r="498" spans="1:43" ht="12.5" outlineLevel="3">
      <c r="A498" s="799" t="s">
        <v>2663</v>
      </c>
      <c r="B498" s="800" t="s">
        <v>2664</v>
      </c>
      <c r="C498" s="801" t="s">
        <v>2665</v>
      </c>
      <c r="D498" s="802"/>
      <c r="E498" s="803"/>
      <c r="F498" s="686">
        <v>87100062.079999998</v>
      </c>
      <c r="G498" s="686">
        <v>85212852.549999997</v>
      </c>
      <c r="H498" s="686">
        <v>1887209.5300000012</v>
      </c>
      <c r="I498" s="804">
        <v>2.2147005686643937E-2</v>
      </c>
      <c r="J498" s="804"/>
      <c r="K498" s="805"/>
      <c r="L498" s="705">
        <v>86037278.700000003</v>
      </c>
      <c r="M498" s="707">
        <v>1062783.3799999952</v>
      </c>
      <c r="N498" s="805"/>
      <c r="O498" s="705">
        <v>86726719.75</v>
      </c>
      <c r="P498" s="707">
        <v>373342.32999999821</v>
      </c>
      <c r="R498" s="703">
        <v>18070808.379999999</v>
      </c>
      <c r="S498" s="703">
        <v>18111937.969999999</v>
      </c>
      <c r="T498" s="686">
        <v>18067277.699999999</v>
      </c>
      <c r="U498" s="686">
        <v>17973397.899999999</v>
      </c>
      <c r="V498" s="686">
        <v>17982040.210000001</v>
      </c>
      <c r="W498" s="686">
        <v>17987072</v>
      </c>
      <c r="X498" s="686">
        <v>85667698.280000001</v>
      </c>
      <c r="Y498" s="686">
        <v>85682429.890000001</v>
      </c>
      <c r="Z498" s="686">
        <v>86037278.700000003</v>
      </c>
      <c r="AA498" s="686">
        <v>86369681.019999996</v>
      </c>
      <c r="AB498" s="686">
        <v>86648325.480000004</v>
      </c>
      <c r="AC498" s="686">
        <v>87026928.140000001</v>
      </c>
      <c r="AD498" s="686">
        <v>85212852.549999997</v>
      </c>
      <c r="AE498" s="703">
        <v>85569544.530000001</v>
      </c>
      <c r="AF498" s="686">
        <v>85963006.590000004</v>
      </c>
      <c r="AG498" s="686">
        <v>86322160.480000004</v>
      </c>
      <c r="AH498" s="686">
        <v>86701790.689999998</v>
      </c>
      <c r="AI498" s="686">
        <v>87085766.730000004</v>
      </c>
      <c r="AJ498" s="686">
        <v>86434319.739999995</v>
      </c>
      <c r="AK498" s="686">
        <v>86726719.75</v>
      </c>
      <c r="AL498" s="686">
        <v>87100062.079999998</v>
      </c>
      <c r="AM498" s="686">
        <v>87536416.599999994</v>
      </c>
      <c r="AN498" s="686">
        <v>87536416.599999994</v>
      </c>
      <c r="AO498" s="686">
        <v>87536416.599999994</v>
      </c>
      <c r="AP498" s="704">
        <v>87536416.599999994</v>
      </c>
      <c r="AQ498" s="686"/>
    </row>
    <row r="499" spans="1:43" ht="12.5" outlineLevel="3">
      <c r="A499" s="799" t="s">
        <v>2666</v>
      </c>
      <c r="B499" s="800" t="s">
        <v>2667</v>
      </c>
      <c r="C499" s="801" t="s">
        <v>2668</v>
      </c>
      <c r="D499" s="802"/>
      <c r="E499" s="803"/>
      <c r="F499" s="686">
        <v>3620144</v>
      </c>
      <c r="G499" s="686">
        <v>3620144</v>
      </c>
      <c r="H499" s="686">
        <v>0</v>
      </c>
      <c r="I499" s="804">
        <v>0</v>
      </c>
      <c r="J499" s="804"/>
      <c r="K499" s="805"/>
      <c r="L499" s="705">
        <v>1442505.5</v>
      </c>
      <c r="M499" s="707">
        <v>2177638.5</v>
      </c>
      <c r="N499" s="805"/>
      <c r="O499" s="705">
        <v>3620144</v>
      </c>
      <c r="P499" s="707">
        <v>0</v>
      </c>
      <c r="R499" s="703">
        <v>205678</v>
      </c>
      <c r="S499" s="703">
        <v>205678</v>
      </c>
      <c r="T499" s="686">
        <v>205678</v>
      </c>
      <c r="U499" s="686">
        <v>205678</v>
      </c>
      <c r="V499" s="686">
        <v>205678</v>
      </c>
      <c r="W499" s="686">
        <v>205678</v>
      </c>
      <c r="X499" s="686">
        <v>1442505.5</v>
      </c>
      <c r="Y499" s="686">
        <v>1442505.5</v>
      </c>
      <c r="Z499" s="686">
        <v>1442505.5</v>
      </c>
      <c r="AA499" s="686">
        <v>1442505.5</v>
      </c>
      <c r="AB499" s="686">
        <v>1442505.5</v>
      </c>
      <c r="AC499" s="686">
        <v>1442505.5</v>
      </c>
      <c r="AD499" s="686">
        <v>3620144</v>
      </c>
      <c r="AE499" s="703">
        <v>3620144</v>
      </c>
      <c r="AF499" s="686">
        <v>3620144</v>
      </c>
      <c r="AG499" s="686">
        <v>3620144</v>
      </c>
      <c r="AH499" s="686">
        <v>3620144</v>
      </c>
      <c r="AI499" s="686">
        <v>3620144</v>
      </c>
      <c r="AJ499" s="686">
        <v>3620144</v>
      </c>
      <c r="AK499" s="686">
        <v>3620144</v>
      </c>
      <c r="AL499" s="686">
        <v>3620144</v>
      </c>
      <c r="AM499" s="686">
        <v>3620144</v>
      </c>
      <c r="AN499" s="686">
        <v>3620144</v>
      </c>
      <c r="AO499" s="686">
        <v>3620144</v>
      </c>
      <c r="AP499" s="704">
        <v>3620144</v>
      </c>
      <c r="AQ499" s="686"/>
    </row>
    <row r="500" spans="1:43" ht="12.5">
      <c r="A500" s="894" t="s">
        <v>2669</v>
      </c>
      <c r="B500" s="895" t="s">
        <v>1559</v>
      </c>
      <c r="C500" s="921" t="s">
        <v>2670</v>
      </c>
      <c r="D500" s="897"/>
      <c r="E500" s="941"/>
      <c r="F500" s="716">
        <v>90720206.079999998</v>
      </c>
      <c r="G500" s="716">
        <v>88832996.549999997</v>
      </c>
      <c r="H500" s="708">
        <v>1887209.5300000012</v>
      </c>
      <c r="I500" s="681">
        <v>2.1244465494730642E-2</v>
      </c>
      <c r="J500" s="942"/>
      <c r="K500" s="943"/>
      <c r="L500" s="716">
        <v>87479784.200000003</v>
      </c>
      <c r="M500" s="711">
        <v>3240421.8799999952</v>
      </c>
      <c r="N500" s="710"/>
      <c r="O500" s="716">
        <v>90346863.75</v>
      </c>
      <c r="P500" s="711">
        <v>373342.32999999821</v>
      </c>
      <c r="Q500" s="941"/>
      <c r="R500" s="712">
        <v>18276486.379999999</v>
      </c>
      <c r="S500" s="712">
        <v>18317615.969999999</v>
      </c>
      <c r="T500" s="708">
        <v>18272955.699999999</v>
      </c>
      <c r="U500" s="708">
        <v>18179075.899999999</v>
      </c>
      <c r="V500" s="708">
        <v>18187718.210000001</v>
      </c>
      <c r="W500" s="708">
        <v>18192750</v>
      </c>
      <c r="X500" s="708">
        <v>87110203.780000001</v>
      </c>
      <c r="Y500" s="708">
        <v>87124935.390000001</v>
      </c>
      <c r="Z500" s="708">
        <v>87479784.200000003</v>
      </c>
      <c r="AA500" s="708">
        <v>87812186.519999996</v>
      </c>
      <c r="AB500" s="708">
        <v>88090830.980000004</v>
      </c>
      <c r="AC500" s="708">
        <v>88469433.640000001</v>
      </c>
      <c r="AD500" s="708">
        <v>88832996.549999997</v>
      </c>
      <c r="AE500" s="712">
        <v>89189688.530000001</v>
      </c>
      <c r="AF500" s="708">
        <v>89583150.590000004</v>
      </c>
      <c r="AG500" s="708">
        <v>89942304.480000004</v>
      </c>
      <c r="AH500" s="708">
        <v>90321934.689999998</v>
      </c>
      <c r="AI500" s="708">
        <v>90705910.730000004</v>
      </c>
      <c r="AJ500" s="708">
        <v>90054463.739999995</v>
      </c>
      <c r="AK500" s="708">
        <v>90346863.75</v>
      </c>
      <c r="AL500" s="708">
        <v>90720206.079999998</v>
      </c>
      <c r="AM500" s="708">
        <v>91156560.599999994</v>
      </c>
      <c r="AN500" s="708">
        <v>91156560.599999994</v>
      </c>
      <c r="AO500" s="708">
        <v>91156560.599999994</v>
      </c>
      <c r="AP500" s="713">
        <v>91156560.599999994</v>
      </c>
    </row>
    <row r="501" spans="1:43" s="863" customFormat="1" ht="13">
      <c r="B501" s="807" t="s">
        <v>1568</v>
      </c>
      <c r="C501" s="925" t="s">
        <v>2671</v>
      </c>
      <c r="D501" s="926"/>
      <c r="E501" s="944"/>
      <c r="F501" s="728">
        <v>101400988.31</v>
      </c>
      <c r="G501" s="728">
        <v>100850692.73999999</v>
      </c>
      <c r="H501" s="721">
        <v>550295.57000000775</v>
      </c>
      <c r="I501" s="683">
        <v>5.4565373330524112E-3</v>
      </c>
      <c r="J501" s="945"/>
      <c r="K501" s="946"/>
      <c r="L501" s="728">
        <v>98116487.460000008</v>
      </c>
      <c r="M501" s="722">
        <v>3284500.849999994</v>
      </c>
      <c r="N501" s="723"/>
      <c r="O501" s="728">
        <v>101003315.58</v>
      </c>
      <c r="P501" s="722">
        <v>397672.73000000417</v>
      </c>
      <c r="Q501" s="944"/>
      <c r="R501" s="724">
        <v>29589381.859999999</v>
      </c>
      <c r="S501" s="724">
        <v>29965968.629999999</v>
      </c>
      <c r="T501" s="691">
        <v>29321002.199999999</v>
      </c>
      <c r="U501" s="691">
        <v>28142912.399999999</v>
      </c>
      <c r="V501" s="691">
        <v>28256285.710000001</v>
      </c>
      <c r="W501" s="691">
        <v>28064239.420000002</v>
      </c>
      <c r="X501" s="691">
        <v>97320399.819999993</v>
      </c>
      <c r="Y501" s="691">
        <v>97694101.269999996</v>
      </c>
      <c r="Z501" s="691">
        <v>98116487.460000008</v>
      </c>
      <c r="AA501" s="691">
        <v>97769707.219999999</v>
      </c>
      <c r="AB501" s="691">
        <v>97672363.020000011</v>
      </c>
      <c r="AC501" s="691">
        <v>98926700.150000006</v>
      </c>
      <c r="AD501" s="691">
        <v>100850692.73999999</v>
      </c>
      <c r="AE501" s="724">
        <v>101906276.64</v>
      </c>
      <c r="AF501" s="691">
        <v>102172018.67</v>
      </c>
      <c r="AG501" s="691">
        <v>102761948.06</v>
      </c>
      <c r="AH501" s="691">
        <v>103397357.48999999</v>
      </c>
      <c r="AI501" s="691">
        <v>104039075.05000001</v>
      </c>
      <c r="AJ501" s="691">
        <v>100500175.64</v>
      </c>
      <c r="AK501" s="691">
        <v>101003315.58</v>
      </c>
      <c r="AL501" s="691">
        <v>101400988.31</v>
      </c>
      <c r="AM501" s="691">
        <v>101337455.03999999</v>
      </c>
      <c r="AN501" s="691">
        <v>101337455.03999999</v>
      </c>
      <c r="AO501" s="691">
        <v>101337455.03999999</v>
      </c>
      <c r="AP501" s="725">
        <v>101337455.03999999</v>
      </c>
    </row>
    <row r="502" spans="1:43" ht="12.5">
      <c r="A502" s="799"/>
      <c r="B502" s="891"/>
      <c r="C502" s="900"/>
      <c r="D502" s="496"/>
      <c r="E502" s="803"/>
      <c r="F502" s="715"/>
      <c r="G502" s="715"/>
      <c r="H502" s="705"/>
      <c r="I502" s="680"/>
      <c r="J502" s="939"/>
      <c r="K502" s="940"/>
      <c r="L502" s="715"/>
      <c r="M502" s="707"/>
      <c r="N502" s="702"/>
      <c r="O502" s="715"/>
      <c r="P502" s="707"/>
      <c r="Q502" s="803"/>
      <c r="R502" s="703"/>
      <c r="S502" s="703"/>
      <c r="T502" s="686"/>
      <c r="U502" s="686"/>
      <c r="V502" s="686"/>
      <c r="W502" s="686"/>
      <c r="X502" s="686"/>
      <c r="Y502" s="686"/>
      <c r="Z502" s="686"/>
      <c r="AA502" s="686"/>
      <c r="AB502" s="686"/>
      <c r="AC502" s="686"/>
      <c r="AD502" s="686"/>
      <c r="AE502" s="703"/>
      <c r="AF502" s="686"/>
      <c r="AG502" s="686"/>
      <c r="AH502" s="686"/>
      <c r="AI502" s="686"/>
      <c r="AJ502" s="686"/>
      <c r="AK502" s="686"/>
      <c r="AL502" s="686"/>
      <c r="AM502" s="686"/>
      <c r="AN502" s="686"/>
      <c r="AO502" s="686"/>
      <c r="AP502" s="704"/>
    </row>
    <row r="503" spans="1:43" s="905" customFormat="1" ht="12.5">
      <c r="B503" s="906" t="s">
        <v>1571</v>
      </c>
      <c r="C503" s="907" t="s">
        <v>2672</v>
      </c>
      <c r="D503" s="908"/>
      <c r="E503" s="947"/>
      <c r="F503" s="910"/>
      <c r="G503" s="910"/>
      <c r="H503" s="705"/>
      <c r="I503" s="680"/>
      <c r="J503" s="948"/>
      <c r="K503" s="949"/>
      <c r="L503" s="913"/>
      <c r="M503" s="707"/>
      <c r="N503" s="720"/>
      <c r="O503" s="913"/>
      <c r="P503" s="707"/>
      <c r="Q503" s="947"/>
      <c r="R503" s="914"/>
      <c r="S503" s="914"/>
      <c r="T503" s="915"/>
      <c r="U503" s="915"/>
      <c r="V503" s="915"/>
      <c r="W503" s="915"/>
      <c r="X503" s="915"/>
      <c r="Y503" s="915"/>
      <c r="Z503" s="915"/>
      <c r="AA503" s="915"/>
      <c r="AB503" s="915"/>
      <c r="AC503" s="915"/>
      <c r="AD503" s="915"/>
      <c r="AE503" s="914"/>
      <c r="AF503" s="915"/>
      <c r="AG503" s="915"/>
      <c r="AH503" s="915"/>
      <c r="AI503" s="915"/>
      <c r="AJ503" s="915"/>
      <c r="AK503" s="915"/>
      <c r="AL503" s="915"/>
      <c r="AM503" s="915"/>
      <c r="AN503" s="915"/>
      <c r="AO503" s="915"/>
      <c r="AP503" s="916"/>
    </row>
    <row r="504" spans="1:43" ht="8.25" customHeight="1" outlineLevel="2">
      <c r="A504" s="799"/>
      <c r="B504" s="906"/>
      <c r="C504" s="907"/>
      <c r="D504" s="929"/>
      <c r="E504" s="950"/>
      <c r="F504" s="717"/>
      <c r="G504" s="717"/>
      <c r="H504" s="705">
        <v>0</v>
      </c>
      <c r="I504" s="680">
        <v>0</v>
      </c>
      <c r="J504" s="951"/>
      <c r="K504" s="952"/>
      <c r="L504" s="718"/>
      <c r="M504" s="707">
        <v>0</v>
      </c>
      <c r="N504" s="719"/>
      <c r="O504" s="718"/>
      <c r="P504" s="707">
        <v>0</v>
      </c>
      <c r="Q504" s="950"/>
      <c r="R504" s="703"/>
      <c r="S504" s="703"/>
      <c r="T504" s="686"/>
      <c r="U504" s="686"/>
      <c r="V504" s="686"/>
      <c r="W504" s="686"/>
      <c r="X504" s="686"/>
      <c r="Y504" s="686"/>
      <c r="Z504" s="686"/>
      <c r="AA504" s="686"/>
      <c r="AB504" s="686"/>
      <c r="AC504" s="686"/>
      <c r="AD504" s="686"/>
      <c r="AE504" s="703"/>
      <c r="AF504" s="686"/>
      <c r="AG504" s="686"/>
      <c r="AH504" s="686"/>
      <c r="AI504" s="686"/>
      <c r="AJ504" s="686"/>
      <c r="AK504" s="686"/>
      <c r="AL504" s="686"/>
      <c r="AM504" s="686"/>
      <c r="AN504" s="686"/>
      <c r="AO504" s="686"/>
      <c r="AP504" s="704"/>
    </row>
    <row r="505" spans="1:43" ht="12.5">
      <c r="A505" s="799" t="s">
        <v>2673</v>
      </c>
      <c r="B505" s="891" t="s">
        <v>1580</v>
      </c>
      <c r="C505" s="902" t="s">
        <v>2674</v>
      </c>
      <c r="D505" s="496"/>
      <c r="E505" s="803"/>
      <c r="F505" s="714">
        <v>0</v>
      </c>
      <c r="G505" s="714">
        <v>0</v>
      </c>
      <c r="H505" s="705">
        <v>0</v>
      </c>
      <c r="I505" s="680">
        <v>0</v>
      </c>
      <c r="J505" s="939"/>
      <c r="K505" s="940"/>
      <c r="L505" s="715">
        <v>0</v>
      </c>
      <c r="M505" s="707">
        <v>0</v>
      </c>
      <c r="N505" s="702"/>
      <c r="O505" s="715">
        <v>0</v>
      </c>
      <c r="P505" s="707">
        <v>0</v>
      </c>
      <c r="Q505" s="803"/>
      <c r="R505" s="703">
        <v>0</v>
      </c>
      <c r="S505" s="703">
        <v>0</v>
      </c>
      <c r="T505" s="686">
        <v>0</v>
      </c>
      <c r="U505" s="686">
        <v>0</v>
      </c>
      <c r="V505" s="686">
        <v>0</v>
      </c>
      <c r="W505" s="686">
        <v>0</v>
      </c>
      <c r="X505" s="686">
        <v>0</v>
      </c>
      <c r="Y505" s="686">
        <v>0</v>
      </c>
      <c r="Z505" s="686">
        <v>0</v>
      </c>
      <c r="AA505" s="686">
        <v>0</v>
      </c>
      <c r="AB505" s="686">
        <v>0</v>
      </c>
      <c r="AC505" s="686">
        <v>0</v>
      </c>
      <c r="AD505" s="686">
        <v>0</v>
      </c>
      <c r="AE505" s="703">
        <v>0</v>
      </c>
      <c r="AF505" s="686">
        <v>0</v>
      </c>
      <c r="AG505" s="686">
        <v>0</v>
      </c>
      <c r="AH505" s="686">
        <v>0</v>
      </c>
      <c r="AI505" s="686">
        <v>0</v>
      </c>
      <c r="AJ505" s="686">
        <v>0</v>
      </c>
      <c r="AK505" s="686">
        <v>0</v>
      </c>
      <c r="AL505" s="686">
        <v>0</v>
      </c>
      <c r="AM505" s="686">
        <v>0</v>
      </c>
      <c r="AN505" s="686">
        <v>0</v>
      </c>
      <c r="AO505" s="686">
        <v>0</v>
      </c>
      <c r="AP505" s="704">
        <v>0</v>
      </c>
    </row>
    <row r="506" spans="1:43" ht="1" customHeight="1" outlineLevel="2">
      <c r="A506" s="799"/>
      <c r="B506" s="891"/>
      <c r="C506" s="902"/>
      <c r="D506" s="496"/>
      <c r="E506" s="803"/>
      <c r="F506" s="714"/>
      <c r="G506" s="714"/>
      <c r="H506" s="705">
        <v>0</v>
      </c>
      <c r="I506" s="680">
        <v>0</v>
      </c>
      <c r="J506" s="939"/>
      <c r="K506" s="940"/>
      <c r="L506" s="715"/>
      <c r="M506" s="707">
        <v>0</v>
      </c>
      <c r="N506" s="702"/>
      <c r="O506" s="715"/>
      <c r="P506" s="707">
        <v>0</v>
      </c>
      <c r="Q506" s="803"/>
      <c r="R506" s="703"/>
      <c r="S506" s="703"/>
      <c r="T506" s="686"/>
      <c r="U506" s="686"/>
      <c r="V506" s="686"/>
      <c r="W506" s="686"/>
      <c r="X506" s="686"/>
      <c r="Y506" s="686"/>
      <c r="Z506" s="686"/>
      <c r="AA506" s="686"/>
      <c r="AB506" s="686"/>
      <c r="AC506" s="686"/>
      <c r="AD506" s="686"/>
      <c r="AE506" s="703"/>
      <c r="AF506" s="686"/>
      <c r="AG506" s="686"/>
      <c r="AH506" s="686"/>
      <c r="AI506" s="686"/>
      <c r="AJ506" s="686"/>
      <c r="AK506" s="686"/>
      <c r="AL506" s="686"/>
      <c r="AM506" s="686"/>
      <c r="AN506" s="686"/>
      <c r="AO506" s="686"/>
      <c r="AP506" s="704"/>
    </row>
    <row r="507" spans="1:43" ht="12.5" outlineLevel="3">
      <c r="A507" s="799" t="s">
        <v>2675</v>
      </c>
      <c r="B507" s="800" t="s">
        <v>2676</v>
      </c>
      <c r="C507" s="801" t="s">
        <v>2677</v>
      </c>
      <c r="D507" s="802"/>
      <c r="E507" s="803"/>
      <c r="F507" s="686">
        <v>11968036.772</v>
      </c>
      <c r="G507" s="686">
        <v>16256913.022</v>
      </c>
      <c r="H507" s="686">
        <v>-4288876.25</v>
      </c>
      <c r="I507" s="804">
        <v>-0.2638186132998307</v>
      </c>
      <c r="J507" s="804"/>
      <c r="K507" s="805"/>
      <c r="L507" s="705">
        <v>7711059.6720000003</v>
      </c>
      <c r="M507" s="707">
        <v>4256977.0999999996</v>
      </c>
      <c r="N507" s="805"/>
      <c r="O507" s="705">
        <v>26937633.752</v>
      </c>
      <c r="P507" s="707">
        <v>-14969596.98</v>
      </c>
      <c r="R507" s="703">
        <v>6693606.642</v>
      </c>
      <c r="S507" s="703">
        <v>7482074.9119999995</v>
      </c>
      <c r="T507" s="686">
        <v>10035073.051999999</v>
      </c>
      <c r="U507" s="686">
        <v>12132552.872</v>
      </c>
      <c r="V507" s="686">
        <v>5496849.3720000004</v>
      </c>
      <c r="W507" s="686">
        <v>7366356.2220000001</v>
      </c>
      <c r="X507" s="686">
        <v>9012786.7819999997</v>
      </c>
      <c r="Y507" s="686">
        <v>6591510.0520000001</v>
      </c>
      <c r="Z507" s="686">
        <v>7711059.6720000003</v>
      </c>
      <c r="AA507" s="686">
        <v>10722352.672</v>
      </c>
      <c r="AB507" s="686">
        <v>14447055.211999999</v>
      </c>
      <c r="AC507" s="686">
        <v>13264072.551999999</v>
      </c>
      <c r="AD507" s="686">
        <v>16256913.022</v>
      </c>
      <c r="AE507" s="703">
        <v>9336031.3719999995</v>
      </c>
      <c r="AF507" s="686">
        <v>10471726.971999999</v>
      </c>
      <c r="AG507" s="686">
        <v>12610596.372</v>
      </c>
      <c r="AH507" s="686">
        <v>11294348.992000001</v>
      </c>
      <c r="AI507" s="686">
        <v>10180456.672</v>
      </c>
      <c r="AJ507" s="686">
        <v>14295027.592</v>
      </c>
      <c r="AK507" s="686">
        <v>26937633.752</v>
      </c>
      <c r="AL507" s="686">
        <v>11968036.772</v>
      </c>
      <c r="AM507" s="686">
        <v>18697870.651999999</v>
      </c>
      <c r="AN507" s="686">
        <v>18697870.651999999</v>
      </c>
      <c r="AO507" s="686">
        <v>18697870.651999999</v>
      </c>
      <c r="AP507" s="704">
        <v>18697870.651999999</v>
      </c>
      <c r="AQ507" s="686"/>
    </row>
    <row r="508" spans="1:43" ht="12.5" outlineLevel="3">
      <c r="A508" s="799" t="s">
        <v>2678</v>
      </c>
      <c r="B508" s="800" t="s">
        <v>2679</v>
      </c>
      <c r="C508" s="801" t="s">
        <v>2680</v>
      </c>
      <c r="D508" s="802"/>
      <c r="E508" s="803"/>
      <c r="F508" s="686">
        <v>38266770.659999996</v>
      </c>
      <c r="G508" s="686">
        <v>27394966</v>
      </c>
      <c r="H508" s="686">
        <v>10871804.659999996</v>
      </c>
      <c r="I508" s="804">
        <v>0.39685410304944335</v>
      </c>
      <c r="J508" s="804"/>
      <c r="K508" s="805"/>
      <c r="L508" s="705">
        <v>28612551.800000001</v>
      </c>
      <c r="M508" s="707">
        <v>9654218.8599999957</v>
      </c>
      <c r="N508" s="805"/>
      <c r="O508" s="705">
        <v>33765463.170000002</v>
      </c>
      <c r="P508" s="707">
        <v>4501307.4899999946</v>
      </c>
      <c r="R508" s="703">
        <v>12671482</v>
      </c>
      <c r="S508" s="703">
        <v>10765599.99</v>
      </c>
      <c r="T508" s="686">
        <v>9730919.5399999991</v>
      </c>
      <c r="U508" s="686">
        <v>8349415.5499999998</v>
      </c>
      <c r="V508" s="686">
        <v>16114962.880000001</v>
      </c>
      <c r="W508" s="686">
        <v>21188431.789999999</v>
      </c>
      <c r="X508" s="686">
        <v>18535942.989999998</v>
      </c>
      <c r="Y508" s="686">
        <v>21168069.850000001</v>
      </c>
      <c r="Z508" s="686">
        <v>28612551.800000001</v>
      </c>
      <c r="AA508" s="686">
        <v>38131665.57</v>
      </c>
      <c r="AB508" s="686">
        <v>37034059.549999997</v>
      </c>
      <c r="AC508" s="686">
        <v>38344727.75</v>
      </c>
      <c r="AD508" s="686">
        <v>27394966</v>
      </c>
      <c r="AE508" s="703">
        <v>31219659.609999999</v>
      </c>
      <c r="AF508" s="686">
        <v>38113897.560000002</v>
      </c>
      <c r="AG508" s="686">
        <v>33368695.949999999</v>
      </c>
      <c r="AH508" s="686">
        <v>30188869.850000001</v>
      </c>
      <c r="AI508" s="686">
        <v>38990851.979999997</v>
      </c>
      <c r="AJ508" s="686">
        <v>33843849.75</v>
      </c>
      <c r="AK508" s="686">
        <v>33765463.170000002</v>
      </c>
      <c r="AL508" s="686">
        <v>38266770.659999996</v>
      </c>
      <c r="AM508" s="686">
        <v>409978.63</v>
      </c>
      <c r="AN508" s="686">
        <v>409978.63</v>
      </c>
      <c r="AO508" s="686">
        <v>409978.63</v>
      </c>
      <c r="AP508" s="704">
        <v>409978.63</v>
      </c>
      <c r="AQ508" s="686"/>
    </row>
    <row r="509" spans="1:43" ht="12.5" outlineLevel="3">
      <c r="A509" s="799" t="s">
        <v>2681</v>
      </c>
      <c r="B509" s="800" t="s">
        <v>2682</v>
      </c>
      <c r="C509" s="801" t="s">
        <v>2683</v>
      </c>
      <c r="D509" s="802"/>
      <c r="E509" s="803"/>
      <c r="F509" s="686">
        <v>2109402.21</v>
      </c>
      <c r="G509" s="686">
        <v>4138030.31</v>
      </c>
      <c r="H509" s="686">
        <v>-2028628.1</v>
      </c>
      <c r="I509" s="804">
        <v>-0.49024002919881948</v>
      </c>
      <c r="J509" s="804"/>
      <c r="K509" s="805"/>
      <c r="L509" s="705">
        <v>2863920.12</v>
      </c>
      <c r="M509" s="707">
        <v>-754517.91000000015</v>
      </c>
      <c r="N509" s="805"/>
      <c r="O509" s="705">
        <v>2235899.5099999998</v>
      </c>
      <c r="P509" s="707">
        <v>-126497.29999999981</v>
      </c>
      <c r="R509" s="703">
        <v>2617193</v>
      </c>
      <c r="S509" s="703">
        <v>2117813.75</v>
      </c>
      <c r="T509" s="686">
        <v>2177858.46</v>
      </c>
      <c r="U509" s="686">
        <v>2193501.7200000002</v>
      </c>
      <c r="V509" s="686">
        <v>2194367.87</v>
      </c>
      <c r="W509" s="686">
        <v>2326418.2000000002</v>
      </c>
      <c r="X509" s="686">
        <v>2471077.41</v>
      </c>
      <c r="Y509" s="686">
        <v>2544853.12</v>
      </c>
      <c r="Z509" s="686">
        <v>2863920.12</v>
      </c>
      <c r="AA509" s="686">
        <v>3059856.81</v>
      </c>
      <c r="AB509" s="686">
        <v>3334005.79</v>
      </c>
      <c r="AC509" s="686">
        <v>3619339.98</v>
      </c>
      <c r="AD509" s="686">
        <v>4138030.31</v>
      </c>
      <c r="AE509" s="703">
        <v>4406929.53</v>
      </c>
      <c r="AF509" s="686">
        <v>3583140.36</v>
      </c>
      <c r="AG509" s="686">
        <v>3552056.23</v>
      </c>
      <c r="AH509" s="686">
        <v>2969065.86</v>
      </c>
      <c r="AI509" s="686">
        <v>2491381.25</v>
      </c>
      <c r="AJ509" s="686">
        <v>2275346.0499999998</v>
      </c>
      <c r="AK509" s="686">
        <v>2235899.5099999998</v>
      </c>
      <c r="AL509" s="686">
        <v>2109402.21</v>
      </c>
      <c r="AM509" s="686">
        <v>2151261.75</v>
      </c>
      <c r="AN509" s="686">
        <v>2151261.75</v>
      </c>
      <c r="AO509" s="686">
        <v>2151261.75</v>
      </c>
      <c r="AP509" s="704">
        <v>2151261.75</v>
      </c>
      <c r="AQ509" s="686"/>
    </row>
    <row r="510" spans="1:43" ht="12.5" outlineLevel="3">
      <c r="A510" s="799" t="s">
        <v>2684</v>
      </c>
      <c r="B510" s="800" t="s">
        <v>2685</v>
      </c>
      <c r="C510" s="801" t="s">
        <v>2686</v>
      </c>
      <c r="D510" s="802"/>
      <c r="E510" s="803"/>
      <c r="F510" s="686">
        <v>0</v>
      </c>
      <c r="G510" s="686">
        <v>0</v>
      </c>
      <c r="H510" s="686">
        <v>0</v>
      </c>
      <c r="I510" s="804">
        <v>0</v>
      </c>
      <c r="J510" s="804"/>
      <c r="K510" s="805"/>
      <c r="L510" s="705">
        <v>-0.01</v>
      </c>
      <c r="M510" s="707">
        <v>0.01</v>
      </c>
      <c r="N510" s="805"/>
      <c r="O510" s="705">
        <v>0</v>
      </c>
      <c r="P510" s="707">
        <v>0</v>
      </c>
      <c r="R510" s="703">
        <v>-0.01</v>
      </c>
      <c r="S510" s="703">
        <v>-0.01</v>
      </c>
      <c r="T510" s="686">
        <v>-0.01</v>
      </c>
      <c r="U510" s="686">
        <v>-0.01</v>
      </c>
      <c r="V510" s="686">
        <v>-0.01</v>
      </c>
      <c r="W510" s="686">
        <v>-0.01</v>
      </c>
      <c r="X510" s="686">
        <v>-0.01</v>
      </c>
      <c r="Y510" s="686">
        <v>-0.01</v>
      </c>
      <c r="Z510" s="686">
        <v>-0.01</v>
      </c>
      <c r="AA510" s="686">
        <v>-0.01</v>
      </c>
      <c r="AB510" s="686">
        <v>-0.01</v>
      </c>
      <c r="AC510" s="686">
        <v>-0.01</v>
      </c>
      <c r="AD510" s="686">
        <v>0</v>
      </c>
      <c r="AE510" s="703">
        <v>0</v>
      </c>
      <c r="AF510" s="686">
        <v>0</v>
      </c>
      <c r="AG510" s="686">
        <v>0</v>
      </c>
      <c r="AH510" s="686">
        <v>0</v>
      </c>
      <c r="AI510" s="686">
        <v>0</v>
      </c>
      <c r="AJ510" s="686">
        <v>0</v>
      </c>
      <c r="AK510" s="686">
        <v>0</v>
      </c>
      <c r="AL510" s="686">
        <v>0</v>
      </c>
      <c r="AM510" s="686">
        <v>0</v>
      </c>
      <c r="AN510" s="686">
        <v>0</v>
      </c>
      <c r="AO510" s="686">
        <v>0</v>
      </c>
      <c r="AP510" s="704">
        <v>0</v>
      </c>
      <c r="AQ510" s="686"/>
    </row>
    <row r="511" spans="1:43" ht="12.5" outlineLevel="3">
      <c r="A511" s="799" t="s">
        <v>2687</v>
      </c>
      <c r="B511" s="800" t="s">
        <v>2688</v>
      </c>
      <c r="C511" s="801" t="s">
        <v>2689</v>
      </c>
      <c r="D511" s="802"/>
      <c r="E511" s="803"/>
      <c r="F511" s="686">
        <v>4278836.76</v>
      </c>
      <c r="G511" s="686">
        <v>4124488.73</v>
      </c>
      <c r="H511" s="686">
        <v>154348.0299999998</v>
      </c>
      <c r="I511" s="804">
        <v>3.7422342526318361E-2</v>
      </c>
      <c r="J511" s="804"/>
      <c r="K511" s="805"/>
      <c r="L511" s="705">
        <v>4181290.98</v>
      </c>
      <c r="M511" s="707">
        <v>97545.779999999795</v>
      </c>
      <c r="N511" s="805"/>
      <c r="O511" s="705">
        <v>5118071.3099999996</v>
      </c>
      <c r="P511" s="707">
        <v>-839234.54999999981</v>
      </c>
      <c r="R511" s="703">
        <v>3586795.79</v>
      </c>
      <c r="S511" s="703">
        <v>4056753.37</v>
      </c>
      <c r="T511" s="686">
        <v>3637442.01</v>
      </c>
      <c r="U511" s="686">
        <v>3539632.06</v>
      </c>
      <c r="V511" s="686">
        <v>3035313.99</v>
      </c>
      <c r="W511" s="686">
        <v>3225165.38</v>
      </c>
      <c r="X511" s="686">
        <v>3209775.39</v>
      </c>
      <c r="Y511" s="686">
        <v>3598802.92</v>
      </c>
      <c r="Z511" s="686">
        <v>4181290.98</v>
      </c>
      <c r="AA511" s="686">
        <v>1296356.7080000001</v>
      </c>
      <c r="AB511" s="686">
        <v>1255994.08</v>
      </c>
      <c r="AC511" s="686">
        <v>1519880.53</v>
      </c>
      <c r="AD511" s="686">
        <v>4124488.73</v>
      </c>
      <c r="AE511" s="703">
        <v>6204307.3859999999</v>
      </c>
      <c r="AF511" s="686">
        <v>5876094.9390000002</v>
      </c>
      <c r="AG511" s="686">
        <v>2921792.4699999997</v>
      </c>
      <c r="AH511" s="686">
        <v>2072575.32</v>
      </c>
      <c r="AI511" s="686">
        <v>3136957.16</v>
      </c>
      <c r="AJ511" s="686">
        <v>4028148.9849999999</v>
      </c>
      <c r="AK511" s="686">
        <v>5118071.3099999996</v>
      </c>
      <c r="AL511" s="686">
        <v>4278836.76</v>
      </c>
      <c r="AM511" s="686">
        <v>-2250755.38</v>
      </c>
      <c r="AN511" s="686">
        <v>-2250755.38</v>
      </c>
      <c r="AO511" s="686">
        <v>-2250755.38</v>
      </c>
      <c r="AP511" s="704">
        <v>-2250755.38</v>
      </c>
      <c r="AQ511" s="686"/>
    </row>
    <row r="512" spans="1:43" ht="12.5" outlineLevel="3">
      <c r="A512" s="799" t="s">
        <v>2690</v>
      </c>
      <c r="B512" s="800" t="s">
        <v>2691</v>
      </c>
      <c r="C512" s="801" t="s">
        <v>2692</v>
      </c>
      <c r="D512" s="802"/>
      <c r="E512" s="803"/>
      <c r="F512" s="686">
        <v>0.23900000000000002</v>
      </c>
      <c r="G512" s="686">
        <v>17081.688999999998</v>
      </c>
      <c r="H512" s="686">
        <v>-17081.449999999997</v>
      </c>
      <c r="I512" s="804">
        <v>-0.9999860084093557</v>
      </c>
      <c r="J512" s="804"/>
      <c r="K512" s="805"/>
      <c r="L512" s="705">
        <v>-1E-3</v>
      </c>
      <c r="M512" s="707">
        <v>0.24000000000000002</v>
      </c>
      <c r="N512" s="805"/>
      <c r="O512" s="705">
        <v>0.23900000000000002</v>
      </c>
      <c r="P512" s="707">
        <v>0</v>
      </c>
      <c r="R512" s="703">
        <v>42690.529000000002</v>
      </c>
      <c r="S512" s="703">
        <v>0.23900000000000002</v>
      </c>
      <c r="T512" s="686">
        <v>0.23900000000000002</v>
      </c>
      <c r="U512" s="686">
        <v>-1E-3</v>
      </c>
      <c r="V512" s="686">
        <v>0.23900000000000002</v>
      </c>
      <c r="W512" s="686">
        <v>0.23900000000000002</v>
      </c>
      <c r="X512" s="686">
        <v>-1E-3</v>
      </c>
      <c r="Y512" s="686">
        <v>-1E-3</v>
      </c>
      <c r="Z512" s="686">
        <v>-1E-3</v>
      </c>
      <c r="AA512" s="686">
        <v>21325.289000000001</v>
      </c>
      <c r="AB512" s="686">
        <v>-1E-3</v>
      </c>
      <c r="AC512" s="686">
        <v>-1E-3</v>
      </c>
      <c r="AD512" s="686">
        <v>17081.688999999998</v>
      </c>
      <c r="AE512" s="703">
        <v>-1E-3</v>
      </c>
      <c r="AF512" s="686">
        <v>-1E-3</v>
      </c>
      <c r="AG512" s="686">
        <v>50527.409</v>
      </c>
      <c r="AH512" s="686">
        <v>-1E-3</v>
      </c>
      <c r="AI512" s="686">
        <v>841781.48899999994</v>
      </c>
      <c r="AJ512" s="686">
        <v>16938.629000000001</v>
      </c>
      <c r="AK512" s="686">
        <v>0.23900000000000002</v>
      </c>
      <c r="AL512" s="686">
        <v>0.23900000000000002</v>
      </c>
      <c r="AM512" s="686">
        <v>0.23900000000000002</v>
      </c>
      <c r="AN512" s="686">
        <v>0.23900000000000002</v>
      </c>
      <c r="AO512" s="686">
        <v>0.23900000000000002</v>
      </c>
      <c r="AP512" s="704">
        <v>0.23900000000000002</v>
      </c>
      <c r="AQ512" s="686"/>
    </row>
    <row r="513" spans="1:43" ht="12.5" outlineLevel="3">
      <c r="A513" s="799" t="s">
        <v>2693</v>
      </c>
      <c r="B513" s="800" t="s">
        <v>2694</v>
      </c>
      <c r="C513" s="801" t="s">
        <v>2695</v>
      </c>
      <c r="D513" s="802"/>
      <c r="E513" s="803"/>
      <c r="F513" s="686">
        <v>0.08</v>
      </c>
      <c r="G513" s="686">
        <v>0.08</v>
      </c>
      <c r="H513" s="686">
        <v>0</v>
      </c>
      <c r="I513" s="804">
        <v>0</v>
      </c>
      <c r="J513" s="804"/>
      <c r="K513" s="805"/>
      <c r="L513" s="705">
        <v>0.08</v>
      </c>
      <c r="M513" s="707">
        <v>0</v>
      </c>
      <c r="N513" s="805"/>
      <c r="O513" s="705">
        <v>0.08</v>
      </c>
      <c r="P513" s="707">
        <v>0</v>
      </c>
      <c r="R513" s="703">
        <v>0.08</v>
      </c>
      <c r="S513" s="703">
        <v>0.08</v>
      </c>
      <c r="T513" s="686">
        <v>0.08</v>
      </c>
      <c r="U513" s="686">
        <v>0.08</v>
      </c>
      <c r="V513" s="686">
        <v>0.08</v>
      </c>
      <c r="W513" s="686">
        <v>0.08</v>
      </c>
      <c r="X513" s="686">
        <v>0.08</v>
      </c>
      <c r="Y513" s="686">
        <v>0.08</v>
      </c>
      <c r="Z513" s="686">
        <v>0.08</v>
      </c>
      <c r="AA513" s="686">
        <v>0.08</v>
      </c>
      <c r="AB513" s="686">
        <v>0.08</v>
      </c>
      <c r="AC513" s="686">
        <v>0.08</v>
      </c>
      <c r="AD513" s="686">
        <v>0.08</v>
      </c>
      <c r="AE513" s="703">
        <v>0.08</v>
      </c>
      <c r="AF513" s="686">
        <v>0.08</v>
      </c>
      <c r="AG513" s="686">
        <v>0.08</v>
      </c>
      <c r="AH513" s="686">
        <v>0.08</v>
      </c>
      <c r="AI513" s="686">
        <v>0.08</v>
      </c>
      <c r="AJ513" s="686">
        <v>0.08</v>
      </c>
      <c r="AK513" s="686">
        <v>0.08</v>
      </c>
      <c r="AL513" s="686">
        <v>0.08</v>
      </c>
      <c r="AM513" s="686">
        <v>0.08</v>
      </c>
      <c r="AN513" s="686">
        <v>0.08</v>
      </c>
      <c r="AO513" s="686">
        <v>0.08</v>
      </c>
      <c r="AP513" s="704">
        <v>0.08</v>
      </c>
      <c r="AQ513" s="686"/>
    </row>
    <row r="514" spans="1:43" ht="12.5" outlineLevel="3">
      <c r="A514" s="799" t="s">
        <v>3428</v>
      </c>
      <c r="B514" s="800" t="s">
        <v>3429</v>
      </c>
      <c r="C514" s="801" t="s">
        <v>3430</v>
      </c>
      <c r="D514" s="802"/>
      <c r="E514" s="803"/>
      <c r="F514" s="686">
        <v>0</v>
      </c>
      <c r="G514" s="686">
        <v>157142.86000000002</v>
      </c>
      <c r="H514" s="686">
        <v>-157142.86000000002</v>
      </c>
      <c r="I514" s="804" t="s">
        <v>3376</v>
      </c>
      <c r="J514" s="804"/>
      <c r="K514" s="805"/>
      <c r="L514" s="705">
        <v>0</v>
      </c>
      <c r="M514" s="707">
        <v>0</v>
      </c>
      <c r="N514" s="805"/>
      <c r="O514" s="705">
        <v>0</v>
      </c>
      <c r="P514" s="707">
        <v>0</v>
      </c>
      <c r="R514" s="703">
        <v>0</v>
      </c>
      <c r="S514" s="703">
        <v>0</v>
      </c>
      <c r="T514" s="686">
        <v>0</v>
      </c>
      <c r="U514" s="686">
        <v>0</v>
      </c>
      <c r="V514" s="686">
        <v>0</v>
      </c>
      <c r="W514" s="686">
        <v>0</v>
      </c>
      <c r="X514" s="686">
        <v>0</v>
      </c>
      <c r="Y514" s="686">
        <v>0</v>
      </c>
      <c r="Z514" s="686">
        <v>0</v>
      </c>
      <c r="AA514" s="686">
        <v>180000</v>
      </c>
      <c r="AB514" s="686">
        <v>0</v>
      </c>
      <c r="AC514" s="686">
        <v>0</v>
      </c>
      <c r="AD514" s="686">
        <v>157142.86000000002</v>
      </c>
      <c r="AE514" s="703">
        <v>0</v>
      </c>
      <c r="AF514" s="686">
        <v>0</v>
      </c>
      <c r="AG514" s="686">
        <v>157142.86000000002</v>
      </c>
      <c r="AH514" s="686">
        <v>0</v>
      </c>
      <c r="AI514" s="686">
        <v>0</v>
      </c>
      <c r="AJ514" s="686">
        <v>157142.86000000002</v>
      </c>
      <c r="AK514" s="686">
        <v>0</v>
      </c>
      <c r="AL514" s="686">
        <v>0</v>
      </c>
      <c r="AM514" s="686">
        <v>0</v>
      </c>
      <c r="AN514" s="686">
        <v>0</v>
      </c>
      <c r="AO514" s="686">
        <v>0</v>
      </c>
      <c r="AP514" s="704">
        <v>0</v>
      </c>
      <c r="AQ514" s="686"/>
    </row>
    <row r="515" spans="1:43" ht="12.5" outlineLevel="3">
      <c r="A515" s="799" t="s">
        <v>2696</v>
      </c>
      <c r="B515" s="800" t="s">
        <v>2697</v>
      </c>
      <c r="C515" s="801" t="s">
        <v>2698</v>
      </c>
      <c r="D515" s="802"/>
      <c r="E515" s="803"/>
      <c r="F515" s="686">
        <v>8422.5</v>
      </c>
      <c r="G515" s="686">
        <v>8956.5</v>
      </c>
      <c r="H515" s="686">
        <v>-534</v>
      </c>
      <c r="I515" s="804">
        <v>-5.9621503935689164E-2</v>
      </c>
      <c r="J515" s="804"/>
      <c r="K515" s="805"/>
      <c r="L515" s="705">
        <v>8433</v>
      </c>
      <c r="M515" s="707">
        <v>-10.5</v>
      </c>
      <c r="N515" s="805"/>
      <c r="O515" s="705">
        <v>9369</v>
      </c>
      <c r="P515" s="707">
        <v>-946.5</v>
      </c>
      <c r="R515" s="703">
        <v>8842.5</v>
      </c>
      <c r="S515" s="703">
        <v>20320.5</v>
      </c>
      <c r="T515" s="686">
        <v>17022</v>
      </c>
      <c r="U515" s="686">
        <v>15733.5</v>
      </c>
      <c r="V515" s="686">
        <v>13006.5</v>
      </c>
      <c r="W515" s="686">
        <v>6693</v>
      </c>
      <c r="X515" s="686">
        <v>8349</v>
      </c>
      <c r="Y515" s="686">
        <v>8614.5</v>
      </c>
      <c r="Z515" s="686">
        <v>8433</v>
      </c>
      <c r="AA515" s="686">
        <v>15214.5</v>
      </c>
      <c r="AB515" s="686">
        <v>6175.5</v>
      </c>
      <c r="AC515" s="686">
        <v>6622.5</v>
      </c>
      <c r="AD515" s="686">
        <v>8956.5</v>
      </c>
      <c r="AE515" s="703">
        <v>15075</v>
      </c>
      <c r="AF515" s="686">
        <v>24850.5</v>
      </c>
      <c r="AG515" s="686">
        <v>17004</v>
      </c>
      <c r="AH515" s="686">
        <v>13780.5</v>
      </c>
      <c r="AI515" s="686">
        <v>12568.5</v>
      </c>
      <c r="AJ515" s="686">
        <v>14010</v>
      </c>
      <c r="AK515" s="686">
        <v>9369</v>
      </c>
      <c r="AL515" s="686">
        <v>8422.5</v>
      </c>
      <c r="AM515" s="686">
        <v>8422.5</v>
      </c>
      <c r="AN515" s="686">
        <v>8422.5</v>
      </c>
      <c r="AO515" s="686">
        <v>8422.5</v>
      </c>
      <c r="AP515" s="704">
        <v>8422.5</v>
      </c>
      <c r="AQ515" s="686"/>
    </row>
    <row r="516" spans="1:43" ht="12.5" outlineLevel="3">
      <c r="A516" s="799" t="s">
        <v>2699</v>
      </c>
      <c r="B516" s="800" t="s">
        <v>2700</v>
      </c>
      <c r="C516" s="801" t="s">
        <v>2701</v>
      </c>
      <c r="D516" s="802"/>
      <c r="E516" s="803"/>
      <c r="F516" s="686">
        <v>376010.71</v>
      </c>
      <c r="G516" s="686">
        <v>237696.88</v>
      </c>
      <c r="H516" s="686">
        <v>138313.83000000002</v>
      </c>
      <c r="I516" s="804">
        <v>0.58189165124927178</v>
      </c>
      <c r="J516" s="804"/>
      <c r="K516" s="805"/>
      <c r="L516" s="705">
        <v>259383.15</v>
      </c>
      <c r="M516" s="707">
        <v>116627.56000000003</v>
      </c>
      <c r="N516" s="805"/>
      <c r="O516" s="705">
        <v>299762.05</v>
      </c>
      <c r="P516" s="707">
        <v>76248.660000000033</v>
      </c>
      <c r="R516" s="703">
        <v>227970.86000000002</v>
      </c>
      <c r="S516" s="703">
        <v>270283.55</v>
      </c>
      <c r="T516" s="686">
        <v>246518.93</v>
      </c>
      <c r="U516" s="686">
        <v>278388.43</v>
      </c>
      <c r="V516" s="686">
        <v>304338.84000000003</v>
      </c>
      <c r="W516" s="686">
        <v>217561.28</v>
      </c>
      <c r="X516" s="686">
        <v>293699.24</v>
      </c>
      <c r="Y516" s="686">
        <v>172430.82</v>
      </c>
      <c r="Z516" s="686">
        <v>259383.15</v>
      </c>
      <c r="AA516" s="686">
        <v>307552.94</v>
      </c>
      <c r="AB516" s="686">
        <v>590560.20000000007</v>
      </c>
      <c r="AC516" s="686">
        <v>474563.32</v>
      </c>
      <c r="AD516" s="686">
        <v>237696.88</v>
      </c>
      <c r="AE516" s="703">
        <v>486745.22000000003</v>
      </c>
      <c r="AF516" s="686">
        <v>380096.89</v>
      </c>
      <c r="AG516" s="686">
        <v>338426.36</v>
      </c>
      <c r="AH516" s="686">
        <v>283637.72000000003</v>
      </c>
      <c r="AI516" s="686">
        <v>380725.07</v>
      </c>
      <c r="AJ516" s="686">
        <v>311034.68</v>
      </c>
      <c r="AK516" s="686">
        <v>299762.05</v>
      </c>
      <c r="AL516" s="686">
        <v>376010.71</v>
      </c>
      <c r="AM516" s="686">
        <v>440978.9</v>
      </c>
      <c r="AN516" s="686">
        <v>440978.9</v>
      </c>
      <c r="AO516" s="686">
        <v>440978.9</v>
      </c>
      <c r="AP516" s="704">
        <v>440978.9</v>
      </c>
      <c r="AQ516" s="686"/>
    </row>
    <row r="517" spans="1:43" ht="12.5" outlineLevel="3">
      <c r="A517" s="799" t="s">
        <v>2702</v>
      </c>
      <c r="B517" s="800" t="s">
        <v>2703</v>
      </c>
      <c r="C517" s="801" t="s">
        <v>2704</v>
      </c>
      <c r="D517" s="802"/>
      <c r="E517" s="803"/>
      <c r="F517" s="686">
        <v>2853725.5040000002</v>
      </c>
      <c r="G517" s="686">
        <v>1275220.274</v>
      </c>
      <c r="H517" s="686">
        <v>1578505.2300000002</v>
      </c>
      <c r="I517" s="804">
        <v>1.2378294653743878</v>
      </c>
      <c r="J517" s="804"/>
      <c r="K517" s="805"/>
      <c r="L517" s="705">
        <v>1919113.1839999999</v>
      </c>
      <c r="M517" s="707">
        <v>934612.3200000003</v>
      </c>
      <c r="N517" s="805"/>
      <c r="O517" s="705">
        <v>1741131.4939999999</v>
      </c>
      <c r="P517" s="707">
        <v>1112594.0100000002</v>
      </c>
      <c r="R517" s="703">
        <v>3263272.014</v>
      </c>
      <c r="S517" s="703">
        <v>3777589.2340000002</v>
      </c>
      <c r="T517" s="686">
        <v>2492436.9339999999</v>
      </c>
      <c r="U517" s="686">
        <v>1618402.7439999999</v>
      </c>
      <c r="V517" s="686">
        <v>1533725.2339999999</v>
      </c>
      <c r="W517" s="686">
        <v>2293580.2439999999</v>
      </c>
      <c r="X517" s="686">
        <v>1870502.264</v>
      </c>
      <c r="Y517" s="686">
        <v>2109806.8739999998</v>
      </c>
      <c r="Z517" s="686">
        <v>1919113.1839999999</v>
      </c>
      <c r="AA517" s="686">
        <v>2428327.4139999999</v>
      </c>
      <c r="AB517" s="686">
        <v>2173637.9939999999</v>
      </c>
      <c r="AC517" s="686">
        <v>2061131.6939999999</v>
      </c>
      <c r="AD517" s="686">
        <v>1275220.274</v>
      </c>
      <c r="AE517" s="703">
        <v>1470479.804</v>
      </c>
      <c r="AF517" s="686">
        <v>1652446.2039999999</v>
      </c>
      <c r="AG517" s="686">
        <v>1879714.9240000001</v>
      </c>
      <c r="AH517" s="686">
        <v>2552149.2239999999</v>
      </c>
      <c r="AI517" s="686">
        <v>2423370.054</v>
      </c>
      <c r="AJ517" s="686">
        <v>1522837.294</v>
      </c>
      <c r="AK517" s="686">
        <v>1741131.4939999999</v>
      </c>
      <c r="AL517" s="686">
        <v>2853725.5040000002</v>
      </c>
      <c r="AM517" s="686">
        <v>2327682.844</v>
      </c>
      <c r="AN517" s="686">
        <v>2327682.844</v>
      </c>
      <c r="AO517" s="686">
        <v>2327682.844</v>
      </c>
      <c r="AP517" s="704">
        <v>2327682.844</v>
      </c>
      <c r="AQ517" s="686"/>
    </row>
    <row r="518" spans="1:43" ht="12.5" outlineLevel="3">
      <c r="A518" s="799" t="s">
        <v>2705</v>
      </c>
      <c r="B518" s="800" t="s">
        <v>2706</v>
      </c>
      <c r="C518" s="801" t="s">
        <v>2707</v>
      </c>
      <c r="D518" s="802"/>
      <c r="E518" s="803"/>
      <c r="F518" s="686">
        <v>1810297.825</v>
      </c>
      <c r="G518" s="686">
        <v>2939627.625</v>
      </c>
      <c r="H518" s="686">
        <v>-1129329.8</v>
      </c>
      <c r="I518" s="804">
        <v>-0.38417444114201371</v>
      </c>
      <c r="J518" s="804"/>
      <c r="K518" s="805"/>
      <c r="L518" s="705">
        <v>2732243.9849999999</v>
      </c>
      <c r="M518" s="707">
        <v>-921946.15999999992</v>
      </c>
      <c r="N518" s="805"/>
      <c r="O518" s="705">
        <v>7277145.5449999999</v>
      </c>
      <c r="P518" s="707">
        <v>-5466847.7199999997</v>
      </c>
      <c r="R518" s="703">
        <v>1790905.2050000001</v>
      </c>
      <c r="S518" s="703">
        <v>5134006.165</v>
      </c>
      <c r="T518" s="686">
        <v>4610238.8049999997</v>
      </c>
      <c r="U518" s="686">
        <v>1260708.665</v>
      </c>
      <c r="V518" s="686">
        <v>3155248.9350000001</v>
      </c>
      <c r="W518" s="686">
        <v>1431836.345</v>
      </c>
      <c r="X518" s="686">
        <v>109586.705</v>
      </c>
      <c r="Y518" s="686">
        <v>3221953.4750000001</v>
      </c>
      <c r="Z518" s="686">
        <v>2732243.9849999999</v>
      </c>
      <c r="AA518" s="686">
        <v>5968665.2549999999</v>
      </c>
      <c r="AB518" s="686">
        <v>5465964.2450000001</v>
      </c>
      <c r="AC518" s="686">
        <v>5172802.4850000003</v>
      </c>
      <c r="AD518" s="686">
        <v>2939627.625</v>
      </c>
      <c r="AE518" s="703">
        <v>6208649.4850000003</v>
      </c>
      <c r="AF518" s="686">
        <v>5987836.1449999996</v>
      </c>
      <c r="AG518" s="686">
        <v>4980790.8949999996</v>
      </c>
      <c r="AH518" s="686">
        <v>4260148.1950000003</v>
      </c>
      <c r="AI518" s="686">
        <v>2467208.3149999999</v>
      </c>
      <c r="AJ518" s="686">
        <v>1901741.3149999999</v>
      </c>
      <c r="AK518" s="686">
        <v>7277145.5449999999</v>
      </c>
      <c r="AL518" s="686">
        <v>1810297.825</v>
      </c>
      <c r="AM518" s="686">
        <v>1961110.2749999999</v>
      </c>
      <c r="AN518" s="686">
        <v>1961110.2749999999</v>
      </c>
      <c r="AO518" s="686">
        <v>1961110.2749999999</v>
      </c>
      <c r="AP518" s="704">
        <v>1961110.2749999999</v>
      </c>
      <c r="AQ518" s="686"/>
    </row>
    <row r="519" spans="1:43" ht="12.5" outlineLevel="3">
      <c r="A519" s="799" t="s">
        <v>2708</v>
      </c>
      <c r="B519" s="800" t="s">
        <v>2709</v>
      </c>
      <c r="C519" s="801" t="s">
        <v>2710</v>
      </c>
      <c r="D519" s="802"/>
      <c r="E519" s="803"/>
      <c r="F519" s="686">
        <v>0</v>
      </c>
      <c r="G519" s="686">
        <v>32.68</v>
      </c>
      <c r="H519" s="686">
        <v>-32.68</v>
      </c>
      <c r="I519" s="804" t="s">
        <v>3376</v>
      </c>
      <c r="J519" s="804"/>
      <c r="K519" s="805"/>
      <c r="L519" s="705">
        <v>34.24</v>
      </c>
      <c r="M519" s="707">
        <v>-34.24</v>
      </c>
      <c r="N519" s="805"/>
      <c r="O519" s="705">
        <v>0</v>
      </c>
      <c r="P519" s="707">
        <v>0</v>
      </c>
      <c r="R519" s="703">
        <v>2742521.8</v>
      </c>
      <c r="S519" s="703">
        <v>376461.56</v>
      </c>
      <c r="T519" s="686">
        <v>784712.58000000007</v>
      </c>
      <c r="U519" s="686">
        <v>70286.960000000006</v>
      </c>
      <c r="V519" s="686">
        <v>354783.75</v>
      </c>
      <c r="W519" s="686">
        <v>34.5</v>
      </c>
      <c r="X519" s="686">
        <v>94585.52</v>
      </c>
      <c r="Y519" s="686">
        <v>34.51</v>
      </c>
      <c r="Z519" s="686">
        <v>34.24</v>
      </c>
      <c r="AA519" s="686">
        <v>1807771.13</v>
      </c>
      <c r="AB519" s="686">
        <v>189452.88</v>
      </c>
      <c r="AC519" s="686">
        <v>441117.37</v>
      </c>
      <c r="AD519" s="686">
        <v>32.68</v>
      </c>
      <c r="AE519" s="703">
        <v>0</v>
      </c>
      <c r="AF519" s="686">
        <v>0</v>
      </c>
      <c r="AG519" s="686">
        <v>0</v>
      </c>
      <c r="AH519" s="686">
        <v>0</v>
      </c>
      <c r="AI519" s="686">
        <v>939726.20000000007</v>
      </c>
      <c r="AJ519" s="686">
        <v>0</v>
      </c>
      <c r="AK519" s="686">
        <v>0</v>
      </c>
      <c r="AL519" s="686">
        <v>0</v>
      </c>
      <c r="AM519" s="686">
        <v>0</v>
      </c>
      <c r="AN519" s="686">
        <v>0</v>
      </c>
      <c r="AO519" s="686">
        <v>0</v>
      </c>
      <c r="AP519" s="704">
        <v>0</v>
      </c>
      <c r="AQ519" s="686"/>
    </row>
    <row r="520" spans="1:43" ht="12.5" outlineLevel="3">
      <c r="A520" s="799" t="s">
        <v>2711</v>
      </c>
      <c r="B520" s="800" t="s">
        <v>2712</v>
      </c>
      <c r="C520" s="801" t="s">
        <v>2713</v>
      </c>
      <c r="D520" s="802"/>
      <c r="E520" s="803"/>
      <c r="F520" s="686">
        <v>-0.01</v>
      </c>
      <c r="G520" s="686">
        <v>-0.01</v>
      </c>
      <c r="H520" s="686">
        <v>0</v>
      </c>
      <c r="I520" s="804">
        <v>0</v>
      </c>
      <c r="J520" s="804"/>
      <c r="K520" s="805"/>
      <c r="L520" s="705">
        <v>-0.01</v>
      </c>
      <c r="M520" s="707">
        <v>0</v>
      </c>
      <c r="N520" s="805"/>
      <c r="O520" s="705">
        <v>-0.01</v>
      </c>
      <c r="P520" s="707">
        <v>0</v>
      </c>
      <c r="R520" s="703">
        <v>-0.01</v>
      </c>
      <c r="S520" s="703">
        <v>-0.01</v>
      </c>
      <c r="T520" s="686">
        <v>-0.01</v>
      </c>
      <c r="U520" s="686">
        <v>-0.01</v>
      </c>
      <c r="V520" s="686">
        <v>-0.01</v>
      </c>
      <c r="W520" s="686">
        <v>-0.01</v>
      </c>
      <c r="X520" s="686">
        <v>-0.01</v>
      </c>
      <c r="Y520" s="686">
        <v>-0.01</v>
      </c>
      <c r="Z520" s="686">
        <v>-0.01</v>
      </c>
      <c r="AA520" s="686">
        <v>-0.01</v>
      </c>
      <c r="AB520" s="686">
        <v>-0.01</v>
      </c>
      <c r="AC520" s="686">
        <v>-0.01</v>
      </c>
      <c r="AD520" s="686">
        <v>-0.01</v>
      </c>
      <c r="AE520" s="703">
        <v>-0.01</v>
      </c>
      <c r="AF520" s="686">
        <v>-0.01</v>
      </c>
      <c r="AG520" s="686">
        <v>-0.01</v>
      </c>
      <c r="AH520" s="686">
        <v>-0.01</v>
      </c>
      <c r="AI520" s="686">
        <v>-0.01</v>
      </c>
      <c r="AJ520" s="686">
        <v>-0.01</v>
      </c>
      <c r="AK520" s="686">
        <v>-0.01</v>
      </c>
      <c r="AL520" s="686">
        <v>-0.01</v>
      </c>
      <c r="AM520" s="686">
        <v>-0.01</v>
      </c>
      <c r="AN520" s="686">
        <v>-0.01</v>
      </c>
      <c r="AO520" s="686">
        <v>-0.01</v>
      </c>
      <c r="AP520" s="704">
        <v>-0.01</v>
      </c>
      <c r="AQ520" s="686"/>
    </row>
    <row r="521" spans="1:43" ht="12.5" outlineLevel="3">
      <c r="A521" s="799" t="s">
        <v>2714</v>
      </c>
      <c r="B521" s="800" t="s">
        <v>2715</v>
      </c>
      <c r="C521" s="801" t="s">
        <v>2716</v>
      </c>
      <c r="D521" s="802"/>
      <c r="E521" s="803"/>
      <c r="F521" s="686">
        <v>397829.66000000003</v>
      </c>
      <c r="G521" s="686">
        <v>134642.74</v>
      </c>
      <c r="H521" s="686">
        <v>263186.92000000004</v>
      </c>
      <c r="I521" s="804">
        <v>1.9547056157650986</v>
      </c>
      <c r="J521" s="804"/>
      <c r="K521" s="805"/>
      <c r="L521" s="705">
        <v>119713.67</v>
      </c>
      <c r="M521" s="707">
        <v>278115.99000000005</v>
      </c>
      <c r="N521" s="805"/>
      <c r="O521" s="705">
        <v>268193.88</v>
      </c>
      <c r="P521" s="707">
        <v>129635.78000000003</v>
      </c>
      <c r="R521" s="703">
        <v>114213.49</v>
      </c>
      <c r="S521" s="703">
        <v>115319.28</v>
      </c>
      <c r="T521" s="686">
        <v>118371.98</v>
      </c>
      <c r="U521" s="686">
        <v>119186.98</v>
      </c>
      <c r="V521" s="686">
        <v>129539.7</v>
      </c>
      <c r="W521" s="686">
        <v>127754.03</v>
      </c>
      <c r="X521" s="686">
        <v>112502.18000000001</v>
      </c>
      <c r="Y521" s="686">
        <v>127927.72</v>
      </c>
      <c r="Z521" s="686">
        <v>119713.67</v>
      </c>
      <c r="AA521" s="686">
        <v>121771.37</v>
      </c>
      <c r="AB521" s="686">
        <v>131339.65</v>
      </c>
      <c r="AC521" s="686">
        <v>116482.40000000001</v>
      </c>
      <c r="AD521" s="686">
        <v>134642.74</v>
      </c>
      <c r="AE521" s="703">
        <v>128568.08</v>
      </c>
      <c r="AF521" s="686">
        <v>120763.45</v>
      </c>
      <c r="AG521" s="686">
        <v>139040.70000000001</v>
      </c>
      <c r="AH521" s="686">
        <v>417721.47000000003</v>
      </c>
      <c r="AI521" s="686">
        <v>130310.12000000001</v>
      </c>
      <c r="AJ521" s="686">
        <v>131993.33000000002</v>
      </c>
      <c r="AK521" s="686">
        <v>268193.88</v>
      </c>
      <c r="AL521" s="686">
        <v>397829.66000000003</v>
      </c>
      <c r="AM521" s="686">
        <v>491184.06</v>
      </c>
      <c r="AN521" s="686">
        <v>491184.06</v>
      </c>
      <c r="AO521" s="686">
        <v>491184.06</v>
      </c>
      <c r="AP521" s="704">
        <v>491184.06</v>
      </c>
      <c r="AQ521" s="686"/>
    </row>
    <row r="522" spans="1:43" ht="12.5" outlineLevel="3">
      <c r="A522" s="799" t="s">
        <v>2717</v>
      </c>
      <c r="B522" s="800" t="s">
        <v>2718</v>
      </c>
      <c r="C522" s="801" t="s">
        <v>2719</v>
      </c>
      <c r="D522" s="802"/>
      <c r="E522" s="803"/>
      <c r="F522" s="686">
        <v>10044873.52</v>
      </c>
      <c r="G522" s="686">
        <v>3999164.56</v>
      </c>
      <c r="H522" s="686">
        <v>6045708.959999999</v>
      </c>
      <c r="I522" s="804">
        <v>1.5117429826393538</v>
      </c>
      <c r="J522" s="804"/>
      <c r="K522" s="805"/>
      <c r="L522" s="705">
        <v>8880384.8599999994</v>
      </c>
      <c r="M522" s="707">
        <v>1164488.6600000001</v>
      </c>
      <c r="N522" s="805"/>
      <c r="O522" s="705">
        <v>10044873.52</v>
      </c>
      <c r="P522" s="707">
        <v>0</v>
      </c>
      <c r="R522" s="703">
        <v>3063512.6</v>
      </c>
      <c r="S522" s="703">
        <v>3063512.6</v>
      </c>
      <c r="T522" s="686">
        <v>3063512.6</v>
      </c>
      <c r="U522" s="686">
        <v>1229773.1499999999</v>
      </c>
      <c r="V522" s="686">
        <v>1229773.1499999999</v>
      </c>
      <c r="W522" s="686">
        <v>1229773.1499999999</v>
      </c>
      <c r="X522" s="686">
        <v>8880384.8599999994</v>
      </c>
      <c r="Y522" s="686">
        <v>8880384.8599999994</v>
      </c>
      <c r="Z522" s="686">
        <v>8880384.8599999994</v>
      </c>
      <c r="AA522" s="686">
        <v>6441592.6200000001</v>
      </c>
      <c r="AB522" s="686">
        <v>6441592.6200000001</v>
      </c>
      <c r="AC522" s="686">
        <v>6441592.6200000001</v>
      </c>
      <c r="AD522" s="686">
        <v>3999164.56</v>
      </c>
      <c r="AE522" s="703">
        <v>3999164.56</v>
      </c>
      <c r="AF522" s="686">
        <v>3999164.56</v>
      </c>
      <c r="AG522" s="686">
        <v>1616002.48</v>
      </c>
      <c r="AH522" s="686">
        <v>1616002.48</v>
      </c>
      <c r="AI522" s="686">
        <v>1616002.48</v>
      </c>
      <c r="AJ522" s="686">
        <v>10044873.52</v>
      </c>
      <c r="AK522" s="686">
        <v>10044873.52</v>
      </c>
      <c r="AL522" s="686">
        <v>10044873.52</v>
      </c>
      <c r="AM522" s="686">
        <v>0</v>
      </c>
      <c r="AN522" s="686">
        <v>0</v>
      </c>
      <c r="AO522" s="686">
        <v>0</v>
      </c>
      <c r="AP522" s="704">
        <v>0</v>
      </c>
      <c r="AQ522" s="686"/>
    </row>
    <row r="523" spans="1:43" ht="12.5">
      <c r="A523" s="799" t="s">
        <v>2720</v>
      </c>
      <c r="B523" s="891" t="s">
        <v>1586</v>
      </c>
      <c r="C523" s="902" t="s">
        <v>2721</v>
      </c>
      <c r="D523" s="496"/>
      <c r="E523" s="803"/>
      <c r="F523" s="714">
        <v>72114206.429999992</v>
      </c>
      <c r="G523" s="714">
        <v>60683963.940000005</v>
      </c>
      <c r="H523" s="705">
        <v>11430242.489999987</v>
      </c>
      <c r="I523" s="680">
        <v>0.18835688619981053</v>
      </c>
      <c r="J523" s="939"/>
      <c r="K523" s="940"/>
      <c r="L523" s="715">
        <v>57288128.719999999</v>
      </c>
      <c r="M523" s="707">
        <v>14826077.709999993</v>
      </c>
      <c r="N523" s="702"/>
      <c r="O523" s="715">
        <v>87697543.539999977</v>
      </c>
      <c r="P523" s="707">
        <v>-15583337.109999985</v>
      </c>
      <c r="Q523" s="803"/>
      <c r="R523" s="703">
        <v>36823006.489999995</v>
      </c>
      <c r="S523" s="703">
        <v>37179735.210000008</v>
      </c>
      <c r="T523" s="686">
        <v>36914107.189999998</v>
      </c>
      <c r="U523" s="686">
        <v>30807582.68999999</v>
      </c>
      <c r="V523" s="686">
        <v>33561910.519999996</v>
      </c>
      <c r="W523" s="686">
        <v>39413604.439999998</v>
      </c>
      <c r="X523" s="686">
        <v>44599192.399999999</v>
      </c>
      <c r="Y523" s="686">
        <v>48424388.759999998</v>
      </c>
      <c r="Z523" s="686">
        <v>57288128.719999999</v>
      </c>
      <c r="AA523" s="686">
        <v>70502452.338</v>
      </c>
      <c r="AB523" s="686">
        <v>71069837.780000001</v>
      </c>
      <c r="AC523" s="686">
        <v>71462333.25999999</v>
      </c>
      <c r="AD523" s="686">
        <v>60683963.940000005</v>
      </c>
      <c r="AE523" s="703">
        <v>63475610.115999997</v>
      </c>
      <c r="AF523" s="686">
        <v>70210017.649000004</v>
      </c>
      <c r="AG523" s="686">
        <v>61631790.719999999</v>
      </c>
      <c r="AH523" s="686">
        <v>55668299.679999992</v>
      </c>
      <c r="AI523" s="686">
        <v>63611339.359999985</v>
      </c>
      <c r="AJ523" s="686">
        <v>68542944.074999988</v>
      </c>
      <c r="AK523" s="686">
        <v>87697543.539999977</v>
      </c>
      <c r="AL523" s="686">
        <v>72114206.429999992</v>
      </c>
      <c r="AM523" s="686">
        <v>24237734.539999992</v>
      </c>
      <c r="AN523" s="686">
        <v>24237734.539999992</v>
      </c>
      <c r="AO523" s="686">
        <v>24237734.539999992</v>
      </c>
      <c r="AP523" s="704">
        <v>24237734.539999992</v>
      </c>
    </row>
    <row r="524" spans="1:43" ht="1" customHeight="1" outlineLevel="2">
      <c r="A524" s="799"/>
      <c r="B524" s="891"/>
      <c r="C524" s="902"/>
      <c r="D524" s="496"/>
      <c r="E524" s="803"/>
      <c r="F524" s="714"/>
      <c r="G524" s="714"/>
      <c r="H524" s="705">
        <v>0</v>
      </c>
      <c r="I524" s="680">
        <v>0</v>
      </c>
      <c r="J524" s="939"/>
      <c r="K524" s="940"/>
      <c r="L524" s="715"/>
      <c r="M524" s="707">
        <v>0</v>
      </c>
      <c r="N524" s="702"/>
      <c r="O524" s="715"/>
      <c r="P524" s="707">
        <v>0</v>
      </c>
      <c r="Q524" s="803"/>
      <c r="R524" s="703"/>
      <c r="S524" s="703"/>
      <c r="T524" s="686"/>
      <c r="U524" s="686"/>
      <c r="V524" s="686"/>
      <c r="W524" s="686"/>
      <c r="X524" s="686"/>
      <c r="Y524" s="686"/>
      <c r="Z524" s="686"/>
      <c r="AA524" s="686"/>
      <c r="AB524" s="686"/>
      <c r="AC524" s="686"/>
      <c r="AD524" s="686"/>
      <c r="AE524" s="703"/>
      <c r="AF524" s="686"/>
      <c r="AG524" s="686"/>
      <c r="AH524" s="686"/>
      <c r="AI524" s="686"/>
      <c r="AJ524" s="686"/>
      <c r="AK524" s="686"/>
      <c r="AL524" s="686"/>
      <c r="AM524" s="686"/>
      <c r="AN524" s="686"/>
      <c r="AO524" s="686"/>
      <c r="AP524" s="704"/>
    </row>
    <row r="525" spans="1:43" ht="12.5" outlineLevel="3">
      <c r="A525" s="799" t="s">
        <v>2722</v>
      </c>
      <c r="B525" s="800" t="s">
        <v>2723</v>
      </c>
      <c r="C525" s="801" t="s">
        <v>2724</v>
      </c>
      <c r="D525" s="802"/>
      <c r="E525" s="803"/>
      <c r="F525" s="686">
        <v>0</v>
      </c>
      <c r="G525" s="686">
        <v>183212284</v>
      </c>
      <c r="H525" s="686">
        <v>-183212284</v>
      </c>
      <c r="I525" s="804" t="s">
        <v>3376</v>
      </c>
      <c r="J525" s="804"/>
      <c r="K525" s="805"/>
      <c r="L525" s="705">
        <v>73432524.120000005</v>
      </c>
      <c r="M525" s="707">
        <v>-73432524.120000005</v>
      </c>
      <c r="N525" s="805"/>
      <c r="O525" s="705">
        <v>0</v>
      </c>
      <c r="P525" s="707">
        <v>0</v>
      </c>
      <c r="R525" s="703">
        <v>49567375.950000003</v>
      </c>
      <c r="S525" s="703">
        <v>48525741</v>
      </c>
      <c r="T525" s="686">
        <v>49351201.689999998</v>
      </c>
      <c r="U525" s="686">
        <v>53744222.479999997</v>
      </c>
      <c r="V525" s="686">
        <v>45183994.630000003</v>
      </c>
      <c r="W525" s="686">
        <v>63811889.079999998</v>
      </c>
      <c r="X525" s="686">
        <v>67816420.239999995</v>
      </c>
      <c r="Y525" s="686">
        <v>61202687.890000001</v>
      </c>
      <c r="Z525" s="686">
        <v>73432524.120000005</v>
      </c>
      <c r="AA525" s="686">
        <v>148530434.91999999</v>
      </c>
      <c r="AB525" s="686">
        <v>147344428.91999999</v>
      </c>
      <c r="AC525" s="686">
        <v>182640130.13</v>
      </c>
      <c r="AD525" s="686">
        <v>183212284</v>
      </c>
      <c r="AE525" s="703">
        <v>19007280.670000002</v>
      </c>
      <c r="AF525" s="686">
        <v>15586052.51</v>
      </c>
      <c r="AG525" s="686">
        <v>28174926.079999998</v>
      </c>
      <c r="AH525" s="686">
        <v>63965567.310000002</v>
      </c>
      <c r="AI525" s="686">
        <v>85199813.670000002</v>
      </c>
      <c r="AJ525" s="686">
        <v>0</v>
      </c>
      <c r="AK525" s="686">
        <v>0</v>
      </c>
      <c r="AL525" s="686">
        <v>0</v>
      </c>
      <c r="AM525" s="686">
        <v>3350837.15</v>
      </c>
      <c r="AN525" s="686">
        <v>3350837.15</v>
      </c>
      <c r="AO525" s="686">
        <v>3350837.15</v>
      </c>
      <c r="AP525" s="704">
        <v>3350837.15</v>
      </c>
      <c r="AQ525" s="686"/>
    </row>
    <row r="526" spans="1:43" ht="12.5">
      <c r="A526" s="799" t="s">
        <v>2725</v>
      </c>
      <c r="B526" s="891" t="s">
        <v>1598</v>
      </c>
      <c r="C526" s="902" t="s">
        <v>2726</v>
      </c>
      <c r="D526" s="496"/>
      <c r="E526" s="803"/>
      <c r="F526" s="714">
        <v>0</v>
      </c>
      <c r="G526" s="714">
        <v>183212284</v>
      </c>
      <c r="H526" s="705">
        <v>-183212284</v>
      </c>
      <c r="I526" s="680" t="s">
        <v>3376</v>
      </c>
      <c r="J526" s="939"/>
      <c r="K526" s="940"/>
      <c r="L526" s="715">
        <v>73432524.120000005</v>
      </c>
      <c r="M526" s="707">
        <v>-73432524.120000005</v>
      </c>
      <c r="N526" s="702"/>
      <c r="O526" s="715">
        <v>0</v>
      </c>
      <c r="P526" s="707">
        <v>0</v>
      </c>
      <c r="Q526" s="803"/>
      <c r="R526" s="703">
        <v>49567375.950000003</v>
      </c>
      <c r="S526" s="703">
        <v>48525741</v>
      </c>
      <c r="T526" s="686">
        <v>49351201.689999998</v>
      </c>
      <c r="U526" s="686">
        <v>53744222.479999997</v>
      </c>
      <c r="V526" s="686">
        <v>45183994.630000003</v>
      </c>
      <c r="W526" s="686">
        <v>63811889.079999998</v>
      </c>
      <c r="X526" s="686">
        <v>67816420.239999995</v>
      </c>
      <c r="Y526" s="686">
        <v>61202687.890000001</v>
      </c>
      <c r="Z526" s="686">
        <v>73432524.120000005</v>
      </c>
      <c r="AA526" s="686">
        <v>148530434.91999999</v>
      </c>
      <c r="AB526" s="686">
        <v>147344428.91999999</v>
      </c>
      <c r="AC526" s="686">
        <v>182640130.13</v>
      </c>
      <c r="AD526" s="686">
        <v>183212284</v>
      </c>
      <c r="AE526" s="703">
        <v>19007280.670000002</v>
      </c>
      <c r="AF526" s="686">
        <v>15586052.51</v>
      </c>
      <c r="AG526" s="686">
        <v>28174926.079999998</v>
      </c>
      <c r="AH526" s="686">
        <v>63965567.310000002</v>
      </c>
      <c r="AI526" s="686">
        <v>85199813.670000002</v>
      </c>
      <c r="AJ526" s="686">
        <v>0</v>
      </c>
      <c r="AK526" s="686">
        <v>0</v>
      </c>
      <c r="AL526" s="686">
        <v>0</v>
      </c>
      <c r="AM526" s="686">
        <v>3350837.15</v>
      </c>
      <c r="AN526" s="686">
        <v>3350837.15</v>
      </c>
      <c r="AO526" s="686">
        <v>3350837.15</v>
      </c>
      <c r="AP526" s="704">
        <v>3350837.15</v>
      </c>
    </row>
    <row r="527" spans="1:43" ht="1" customHeight="1" outlineLevel="2">
      <c r="A527" s="799"/>
      <c r="B527" s="891"/>
      <c r="C527" s="902"/>
      <c r="D527" s="496"/>
      <c r="E527" s="803"/>
      <c r="F527" s="714"/>
      <c r="G527" s="714"/>
      <c r="H527" s="705">
        <v>0</v>
      </c>
      <c r="I527" s="680">
        <v>0</v>
      </c>
      <c r="J527" s="939"/>
      <c r="K527" s="940"/>
      <c r="L527" s="715"/>
      <c r="M527" s="707">
        <v>0</v>
      </c>
      <c r="N527" s="702"/>
      <c r="O527" s="715"/>
      <c r="P527" s="707">
        <v>0</v>
      </c>
      <c r="Q527" s="803"/>
      <c r="R527" s="703"/>
      <c r="S527" s="703"/>
      <c r="T527" s="686"/>
      <c r="U527" s="686"/>
      <c r="V527" s="686"/>
      <c r="W527" s="686"/>
      <c r="X527" s="686"/>
      <c r="Y527" s="686"/>
      <c r="Z527" s="686"/>
      <c r="AA527" s="686"/>
      <c r="AB527" s="686"/>
      <c r="AC527" s="686"/>
      <c r="AD527" s="686"/>
      <c r="AE527" s="703"/>
      <c r="AF527" s="686"/>
      <c r="AG527" s="686"/>
      <c r="AH527" s="686"/>
      <c r="AI527" s="686"/>
      <c r="AJ527" s="686"/>
      <c r="AK527" s="686"/>
      <c r="AL527" s="686"/>
      <c r="AM527" s="686"/>
      <c r="AN527" s="686"/>
      <c r="AO527" s="686"/>
      <c r="AP527" s="704"/>
    </row>
    <row r="528" spans="1:43" ht="12.5" outlineLevel="3">
      <c r="A528" s="799" t="s">
        <v>2727</v>
      </c>
      <c r="B528" s="800" t="s">
        <v>2728</v>
      </c>
      <c r="C528" s="801" t="s">
        <v>2729</v>
      </c>
      <c r="D528" s="802"/>
      <c r="E528" s="803"/>
      <c r="F528" s="686">
        <v>38950394.899999999</v>
      </c>
      <c r="G528" s="686">
        <v>41186335.858999997</v>
      </c>
      <c r="H528" s="686">
        <v>-2235940.9589999989</v>
      </c>
      <c r="I528" s="804">
        <v>-5.4288416591722698E-2</v>
      </c>
      <c r="J528" s="804"/>
      <c r="K528" s="805"/>
      <c r="L528" s="705">
        <v>32939371.909000002</v>
      </c>
      <c r="M528" s="707">
        <v>6011022.9909999967</v>
      </c>
      <c r="N528" s="805"/>
      <c r="O528" s="705">
        <v>43852774.192000002</v>
      </c>
      <c r="P528" s="707">
        <v>-4902379.2920000032</v>
      </c>
      <c r="R528" s="703">
        <v>42736490.776000001</v>
      </c>
      <c r="S528" s="703">
        <v>36868128.009000003</v>
      </c>
      <c r="T528" s="686">
        <v>28181780.339000002</v>
      </c>
      <c r="U528" s="686">
        <v>27665023.460000001</v>
      </c>
      <c r="V528" s="686">
        <v>54595854.18</v>
      </c>
      <c r="W528" s="686">
        <v>42710841.280000001</v>
      </c>
      <c r="X528" s="686">
        <v>30945801.339000002</v>
      </c>
      <c r="Y528" s="686">
        <v>39244437.149999999</v>
      </c>
      <c r="Z528" s="686">
        <v>32939371.909000002</v>
      </c>
      <c r="AA528" s="686">
        <v>34805484.559</v>
      </c>
      <c r="AB528" s="686">
        <v>48806577.559</v>
      </c>
      <c r="AC528" s="686">
        <v>40247678.060000002</v>
      </c>
      <c r="AD528" s="686">
        <v>41186335.858999997</v>
      </c>
      <c r="AE528" s="703">
        <v>46613208.115000002</v>
      </c>
      <c r="AF528" s="686">
        <v>46592722.805</v>
      </c>
      <c r="AG528" s="686">
        <v>59101587.204999998</v>
      </c>
      <c r="AH528" s="686">
        <v>43953970.655000001</v>
      </c>
      <c r="AI528" s="686">
        <v>44809993.619999997</v>
      </c>
      <c r="AJ528" s="686">
        <v>33936441.549999997</v>
      </c>
      <c r="AK528" s="686">
        <v>43852774.192000002</v>
      </c>
      <c r="AL528" s="686">
        <v>38950394.899999999</v>
      </c>
      <c r="AM528" s="686">
        <v>-434708.31800000003</v>
      </c>
      <c r="AN528" s="686">
        <v>-434708.31800000003</v>
      </c>
      <c r="AO528" s="686">
        <v>-434708.31800000003</v>
      </c>
      <c r="AP528" s="704">
        <v>-434708.31800000003</v>
      </c>
      <c r="AQ528" s="686"/>
    </row>
    <row r="529" spans="1:43" ht="12.5" outlineLevel="3">
      <c r="A529" s="799" t="s">
        <v>2730</v>
      </c>
      <c r="B529" s="800" t="s">
        <v>2731</v>
      </c>
      <c r="C529" s="801" t="s">
        <v>2732</v>
      </c>
      <c r="D529" s="802"/>
      <c r="E529" s="803"/>
      <c r="F529" s="686">
        <v>12976.16</v>
      </c>
      <c r="G529" s="686">
        <v>41927.270000000004</v>
      </c>
      <c r="H529" s="686">
        <v>-28951.110000000004</v>
      </c>
      <c r="I529" s="804">
        <v>-0.69050787232271504</v>
      </c>
      <c r="J529" s="804"/>
      <c r="K529" s="805"/>
      <c r="L529" s="705">
        <v>10537.78</v>
      </c>
      <c r="M529" s="707">
        <v>2438.3799999999992</v>
      </c>
      <c r="N529" s="805"/>
      <c r="O529" s="705">
        <v>11059.11</v>
      </c>
      <c r="P529" s="707">
        <v>1917.0499999999993</v>
      </c>
      <c r="R529" s="703">
        <v>6612.62</v>
      </c>
      <c r="S529" s="703">
        <v>8222.01</v>
      </c>
      <c r="T529" s="686">
        <v>20249.439999999999</v>
      </c>
      <c r="U529" s="686">
        <v>23746.37</v>
      </c>
      <c r="V529" s="686">
        <v>7072.28</v>
      </c>
      <c r="W529" s="686">
        <v>10772.57</v>
      </c>
      <c r="X529" s="686">
        <v>7901.13</v>
      </c>
      <c r="Y529" s="686">
        <v>7052.37</v>
      </c>
      <c r="Z529" s="686">
        <v>10537.78</v>
      </c>
      <c r="AA529" s="686">
        <v>7895.53</v>
      </c>
      <c r="AB529" s="686">
        <v>135000.6</v>
      </c>
      <c r="AC529" s="686">
        <v>135409.26999999999</v>
      </c>
      <c r="AD529" s="686">
        <v>41927.270000000004</v>
      </c>
      <c r="AE529" s="703">
        <v>30944.86</v>
      </c>
      <c r="AF529" s="686">
        <v>27601.279999999999</v>
      </c>
      <c r="AG529" s="686">
        <v>28500.63</v>
      </c>
      <c r="AH529" s="686">
        <v>9823.84</v>
      </c>
      <c r="AI529" s="686">
        <v>40480.47</v>
      </c>
      <c r="AJ529" s="686">
        <v>9055.9</v>
      </c>
      <c r="AK529" s="686">
        <v>11059.11</v>
      </c>
      <c r="AL529" s="686">
        <v>12976.16</v>
      </c>
      <c r="AM529" s="686">
        <v>0</v>
      </c>
      <c r="AN529" s="686">
        <v>0</v>
      </c>
      <c r="AO529" s="686">
        <v>0</v>
      </c>
      <c r="AP529" s="704">
        <v>0</v>
      </c>
      <c r="AQ529" s="686"/>
    </row>
    <row r="530" spans="1:43" ht="12.5" outlineLevel="3">
      <c r="A530" s="799" t="s">
        <v>2733</v>
      </c>
      <c r="B530" s="800" t="s">
        <v>2734</v>
      </c>
      <c r="C530" s="801" t="s">
        <v>2735</v>
      </c>
      <c r="D530" s="802"/>
      <c r="E530" s="803"/>
      <c r="F530" s="686">
        <v>121545.41</v>
      </c>
      <c r="G530" s="686">
        <v>586058.41</v>
      </c>
      <c r="H530" s="686">
        <v>-464513</v>
      </c>
      <c r="I530" s="804">
        <v>-0.79260529679968239</v>
      </c>
      <c r="J530" s="804"/>
      <c r="K530" s="805"/>
      <c r="L530" s="705">
        <v>124040.63</v>
      </c>
      <c r="M530" s="707">
        <v>-2495.2200000000012</v>
      </c>
      <c r="N530" s="805"/>
      <c r="O530" s="705">
        <v>31425.95</v>
      </c>
      <c r="P530" s="707">
        <v>90119.46</v>
      </c>
      <c r="R530" s="703">
        <v>102876.66</v>
      </c>
      <c r="S530" s="703">
        <v>135809.41</v>
      </c>
      <c r="T530" s="686">
        <v>126743.94</v>
      </c>
      <c r="U530" s="686">
        <v>151203.11000000002</v>
      </c>
      <c r="V530" s="686">
        <v>169192.02</v>
      </c>
      <c r="W530" s="686">
        <v>215335.81</v>
      </c>
      <c r="X530" s="686">
        <v>160254.30000000002</v>
      </c>
      <c r="Y530" s="686">
        <v>120129.77</v>
      </c>
      <c r="Z530" s="686">
        <v>124040.63</v>
      </c>
      <c r="AA530" s="686">
        <v>120083.72</v>
      </c>
      <c r="AB530" s="686">
        <v>696578.05</v>
      </c>
      <c r="AC530" s="686">
        <v>254055.35</v>
      </c>
      <c r="AD530" s="686">
        <v>586058.41</v>
      </c>
      <c r="AE530" s="703">
        <v>-48477.03</v>
      </c>
      <c r="AF530" s="686">
        <v>50987.75</v>
      </c>
      <c r="AG530" s="686">
        <v>161566.29</v>
      </c>
      <c r="AH530" s="686">
        <v>144044.09</v>
      </c>
      <c r="AI530" s="686">
        <v>237983.32</v>
      </c>
      <c r="AJ530" s="686">
        <v>163700.55000000002</v>
      </c>
      <c r="AK530" s="686">
        <v>31425.95</v>
      </c>
      <c r="AL530" s="686">
        <v>121545.41</v>
      </c>
      <c r="AM530" s="686">
        <v>0</v>
      </c>
      <c r="AN530" s="686">
        <v>0</v>
      </c>
      <c r="AO530" s="686">
        <v>0</v>
      </c>
      <c r="AP530" s="704">
        <v>0</v>
      </c>
      <c r="AQ530" s="686"/>
    </row>
    <row r="531" spans="1:43" ht="12.5" outlineLevel="3">
      <c r="A531" s="799" t="s">
        <v>2736</v>
      </c>
      <c r="B531" s="800" t="s">
        <v>2737</v>
      </c>
      <c r="C531" s="801" t="s">
        <v>2738</v>
      </c>
      <c r="D531" s="802"/>
      <c r="E531" s="803"/>
      <c r="F531" s="686">
        <v>4734829.3100000005</v>
      </c>
      <c r="G531" s="686">
        <v>7549757.1299999999</v>
      </c>
      <c r="H531" s="686">
        <v>-2814927.8199999994</v>
      </c>
      <c r="I531" s="804">
        <v>-0.37285011577584343</v>
      </c>
      <c r="J531" s="804"/>
      <c r="K531" s="805"/>
      <c r="L531" s="705">
        <v>4087192.85</v>
      </c>
      <c r="M531" s="707">
        <v>647636.46000000043</v>
      </c>
      <c r="N531" s="805"/>
      <c r="O531" s="705">
        <v>4729784.66</v>
      </c>
      <c r="P531" s="707">
        <v>5044.6500000003725</v>
      </c>
      <c r="R531" s="703">
        <v>3140704.33</v>
      </c>
      <c r="S531" s="703">
        <v>5221068.3600000003</v>
      </c>
      <c r="T531" s="686">
        <v>3864489.35</v>
      </c>
      <c r="U531" s="686">
        <v>3879023.5700000003</v>
      </c>
      <c r="V531" s="686">
        <v>4379738.8600000003</v>
      </c>
      <c r="W531" s="686">
        <v>4213461.29</v>
      </c>
      <c r="X531" s="686">
        <v>4896501.54</v>
      </c>
      <c r="Y531" s="686">
        <v>3993935.79</v>
      </c>
      <c r="Z531" s="686">
        <v>4087192.85</v>
      </c>
      <c r="AA531" s="686">
        <v>4309696.55</v>
      </c>
      <c r="AB531" s="686">
        <v>4830348.8899999997</v>
      </c>
      <c r="AC531" s="686">
        <v>6427402.71</v>
      </c>
      <c r="AD531" s="686">
        <v>7549757.1299999999</v>
      </c>
      <c r="AE531" s="703">
        <v>4177176.27</v>
      </c>
      <c r="AF531" s="686">
        <v>4451643.3099999996</v>
      </c>
      <c r="AG531" s="686">
        <v>4085930.19</v>
      </c>
      <c r="AH531" s="686">
        <v>4543310.12</v>
      </c>
      <c r="AI531" s="686">
        <v>3765853.04</v>
      </c>
      <c r="AJ531" s="686">
        <v>4093564.66</v>
      </c>
      <c r="AK531" s="686">
        <v>4729784.66</v>
      </c>
      <c r="AL531" s="686">
        <v>4734829.3100000005</v>
      </c>
      <c r="AM531" s="686">
        <v>0</v>
      </c>
      <c r="AN531" s="686">
        <v>0</v>
      </c>
      <c r="AO531" s="686">
        <v>0</v>
      </c>
      <c r="AP531" s="704">
        <v>0</v>
      </c>
      <c r="AQ531" s="686"/>
    </row>
    <row r="532" spans="1:43" ht="12.5" outlineLevel="3">
      <c r="A532" s="799" t="s">
        <v>2739</v>
      </c>
      <c r="B532" s="800" t="s">
        <v>2740</v>
      </c>
      <c r="C532" s="801" t="s">
        <v>2741</v>
      </c>
      <c r="D532" s="802"/>
      <c r="E532" s="803"/>
      <c r="F532" s="686">
        <v>99846.94</v>
      </c>
      <c r="G532" s="686">
        <v>50929.919999999998</v>
      </c>
      <c r="H532" s="686">
        <v>48917.020000000004</v>
      </c>
      <c r="I532" s="804">
        <v>0.96047706338435257</v>
      </c>
      <c r="J532" s="804"/>
      <c r="K532" s="805"/>
      <c r="L532" s="705">
        <v>34847.120000000003</v>
      </c>
      <c r="M532" s="707">
        <v>64999.82</v>
      </c>
      <c r="N532" s="805"/>
      <c r="O532" s="705">
        <v>59660.4</v>
      </c>
      <c r="P532" s="707">
        <v>40186.54</v>
      </c>
      <c r="R532" s="703">
        <v>24439.260000000002</v>
      </c>
      <c r="S532" s="703">
        <v>23114.09</v>
      </c>
      <c r="T532" s="686">
        <v>52011.37</v>
      </c>
      <c r="U532" s="686">
        <v>18341.22</v>
      </c>
      <c r="V532" s="686">
        <v>5564.46</v>
      </c>
      <c r="W532" s="686">
        <v>3595.63</v>
      </c>
      <c r="X532" s="686">
        <v>755.23</v>
      </c>
      <c r="Y532" s="686">
        <v>25161.89</v>
      </c>
      <c r="Z532" s="686">
        <v>34847.120000000003</v>
      </c>
      <c r="AA532" s="686">
        <v>64465.68</v>
      </c>
      <c r="AB532" s="686">
        <v>140442.80000000002</v>
      </c>
      <c r="AC532" s="686">
        <v>0</v>
      </c>
      <c r="AD532" s="686">
        <v>50929.919999999998</v>
      </c>
      <c r="AE532" s="703">
        <v>38249.090000000004</v>
      </c>
      <c r="AF532" s="686">
        <v>111738.03</v>
      </c>
      <c r="AG532" s="686">
        <v>52520.130000000005</v>
      </c>
      <c r="AH532" s="686">
        <v>65275.44</v>
      </c>
      <c r="AI532" s="686">
        <v>40786.629999999997</v>
      </c>
      <c r="AJ532" s="686">
        <v>22245.41</v>
      </c>
      <c r="AK532" s="686">
        <v>59660.4</v>
      </c>
      <c r="AL532" s="686">
        <v>99846.94</v>
      </c>
      <c r="AM532" s="686">
        <v>35344.050000000003</v>
      </c>
      <c r="AN532" s="686">
        <v>35344.050000000003</v>
      </c>
      <c r="AO532" s="686">
        <v>35344.050000000003</v>
      </c>
      <c r="AP532" s="704">
        <v>35344.050000000003</v>
      </c>
      <c r="AQ532" s="686"/>
    </row>
    <row r="533" spans="1:43" ht="12.5" outlineLevel="3">
      <c r="A533" s="799" t="s">
        <v>2742</v>
      </c>
      <c r="B533" s="800" t="s">
        <v>2743</v>
      </c>
      <c r="C533" s="801" t="s">
        <v>2744</v>
      </c>
      <c r="D533" s="802"/>
      <c r="E533" s="803"/>
      <c r="F533" s="686">
        <v>0</v>
      </c>
      <c r="G533" s="686">
        <v>820.45</v>
      </c>
      <c r="H533" s="686">
        <v>-820.45</v>
      </c>
      <c r="I533" s="804" t="s">
        <v>3376</v>
      </c>
      <c r="J533" s="804"/>
      <c r="K533" s="805"/>
      <c r="L533" s="705">
        <v>168.79</v>
      </c>
      <c r="M533" s="707">
        <v>-168.79</v>
      </c>
      <c r="N533" s="805"/>
      <c r="O533" s="705">
        <v>662.78</v>
      </c>
      <c r="P533" s="707">
        <v>-662.78</v>
      </c>
      <c r="R533" s="703">
        <v>232.74</v>
      </c>
      <c r="S533" s="703">
        <v>0</v>
      </c>
      <c r="T533" s="686">
        <v>500.29</v>
      </c>
      <c r="U533" s="686">
        <v>0</v>
      </c>
      <c r="V533" s="686">
        <v>0</v>
      </c>
      <c r="W533" s="686">
        <v>346.73</v>
      </c>
      <c r="X533" s="686">
        <v>439.69</v>
      </c>
      <c r="Y533" s="686">
        <v>13251.24</v>
      </c>
      <c r="Z533" s="686">
        <v>168.79</v>
      </c>
      <c r="AA533" s="686">
        <v>10106.39</v>
      </c>
      <c r="AB533" s="686">
        <v>2643.88</v>
      </c>
      <c r="AC533" s="686">
        <v>0</v>
      </c>
      <c r="AD533" s="686">
        <v>820.45</v>
      </c>
      <c r="AE533" s="703">
        <v>44.6</v>
      </c>
      <c r="AF533" s="686">
        <v>77.2</v>
      </c>
      <c r="AG533" s="686">
        <v>342.62</v>
      </c>
      <c r="AH533" s="686">
        <v>708.86</v>
      </c>
      <c r="AI533" s="686">
        <v>424.77</v>
      </c>
      <c r="AJ533" s="686">
        <v>650.84</v>
      </c>
      <c r="AK533" s="686">
        <v>662.78</v>
      </c>
      <c r="AL533" s="686">
        <v>0</v>
      </c>
      <c r="AM533" s="686">
        <v>3248.85</v>
      </c>
      <c r="AN533" s="686">
        <v>3248.85</v>
      </c>
      <c r="AO533" s="686">
        <v>3248.85</v>
      </c>
      <c r="AP533" s="704">
        <v>3248.85</v>
      </c>
      <c r="AQ533" s="686"/>
    </row>
    <row r="534" spans="1:43" ht="12.5" outlineLevel="3">
      <c r="A534" s="799" t="s">
        <v>2745</v>
      </c>
      <c r="B534" s="800" t="s">
        <v>2746</v>
      </c>
      <c r="C534" s="801" t="s">
        <v>2747</v>
      </c>
      <c r="D534" s="802"/>
      <c r="E534" s="803"/>
      <c r="F534" s="686">
        <v>3712.63</v>
      </c>
      <c r="G534" s="686">
        <v>4927.3</v>
      </c>
      <c r="H534" s="686">
        <v>-1214.67</v>
      </c>
      <c r="I534" s="804">
        <v>-0.24651837720455422</v>
      </c>
      <c r="J534" s="804"/>
      <c r="K534" s="805"/>
      <c r="L534" s="705">
        <v>7971.52</v>
      </c>
      <c r="M534" s="707">
        <v>-4258.8900000000003</v>
      </c>
      <c r="N534" s="805"/>
      <c r="O534" s="705">
        <v>311.25</v>
      </c>
      <c r="P534" s="707">
        <v>3401.38</v>
      </c>
      <c r="R534" s="703">
        <v>6559.28</v>
      </c>
      <c r="S534" s="703">
        <v>2460.7600000000002</v>
      </c>
      <c r="T534" s="686">
        <v>8957.27</v>
      </c>
      <c r="U534" s="686">
        <v>728.53</v>
      </c>
      <c r="V534" s="686">
        <v>2776.9500000000003</v>
      </c>
      <c r="W534" s="686">
        <v>18001.600000000002</v>
      </c>
      <c r="X534" s="686">
        <v>5090.29</v>
      </c>
      <c r="Y534" s="686">
        <v>4993.3100000000004</v>
      </c>
      <c r="Z534" s="686">
        <v>7971.52</v>
      </c>
      <c r="AA534" s="686">
        <v>8293.9699999999993</v>
      </c>
      <c r="AB534" s="686">
        <v>24709.77</v>
      </c>
      <c r="AC534" s="686">
        <v>75695.89</v>
      </c>
      <c r="AD534" s="686">
        <v>4927.3</v>
      </c>
      <c r="AE534" s="703">
        <v>6435.58</v>
      </c>
      <c r="AF534" s="686">
        <v>5650.38</v>
      </c>
      <c r="AG534" s="686">
        <v>95553.78</v>
      </c>
      <c r="AH534" s="686">
        <v>89295.400000000009</v>
      </c>
      <c r="AI534" s="686">
        <v>7418.2</v>
      </c>
      <c r="AJ534" s="686">
        <v>3067.79</v>
      </c>
      <c r="AK534" s="686">
        <v>311.25</v>
      </c>
      <c r="AL534" s="686">
        <v>3712.63</v>
      </c>
      <c r="AM534" s="686">
        <v>0</v>
      </c>
      <c r="AN534" s="686">
        <v>0</v>
      </c>
      <c r="AO534" s="686">
        <v>0</v>
      </c>
      <c r="AP534" s="704">
        <v>0</v>
      </c>
      <c r="AQ534" s="686"/>
    </row>
    <row r="535" spans="1:43" ht="12.5" outlineLevel="3">
      <c r="A535" s="799" t="s">
        <v>2748</v>
      </c>
      <c r="B535" s="800" t="s">
        <v>2749</v>
      </c>
      <c r="C535" s="801" t="s">
        <v>2750</v>
      </c>
      <c r="D535" s="802"/>
      <c r="E535" s="803"/>
      <c r="F535" s="686">
        <v>-0.01</v>
      </c>
      <c r="G535" s="686">
        <v>-0.01</v>
      </c>
      <c r="H535" s="686">
        <v>0</v>
      </c>
      <c r="I535" s="804">
        <v>0</v>
      </c>
      <c r="J535" s="804"/>
      <c r="K535" s="805"/>
      <c r="L535" s="705">
        <v>-0.01</v>
      </c>
      <c r="M535" s="707">
        <v>0</v>
      </c>
      <c r="N535" s="805"/>
      <c r="O535" s="705">
        <v>-0.01</v>
      </c>
      <c r="P535" s="707">
        <v>0</v>
      </c>
      <c r="R535" s="703">
        <v>69798.61</v>
      </c>
      <c r="S535" s="703">
        <v>180006.94</v>
      </c>
      <c r="T535" s="686">
        <v>290215.27</v>
      </c>
      <c r="U535" s="686">
        <v>69798.61</v>
      </c>
      <c r="V535" s="686">
        <v>180006.95</v>
      </c>
      <c r="W535" s="686">
        <v>290215.28000000003</v>
      </c>
      <c r="X535" s="686">
        <v>69798.61</v>
      </c>
      <c r="Y535" s="686">
        <v>180006.94</v>
      </c>
      <c r="Z535" s="686">
        <v>-0.01</v>
      </c>
      <c r="AA535" s="686">
        <v>-0.01</v>
      </c>
      <c r="AB535" s="686">
        <v>-0.01</v>
      </c>
      <c r="AC535" s="686">
        <v>-0.01</v>
      </c>
      <c r="AD535" s="686">
        <v>-0.01</v>
      </c>
      <c r="AE535" s="703">
        <v>-0.01</v>
      </c>
      <c r="AF535" s="686">
        <v>-0.01</v>
      </c>
      <c r="AG535" s="686">
        <v>-0.01</v>
      </c>
      <c r="AH535" s="686">
        <v>-0.01</v>
      </c>
      <c r="AI535" s="686">
        <v>-0.01</v>
      </c>
      <c r="AJ535" s="686">
        <v>-0.01</v>
      </c>
      <c r="AK535" s="686">
        <v>-0.01</v>
      </c>
      <c r="AL535" s="686">
        <v>-0.01</v>
      </c>
      <c r="AM535" s="686">
        <v>-0.01</v>
      </c>
      <c r="AN535" s="686">
        <v>-0.01</v>
      </c>
      <c r="AO535" s="686">
        <v>-0.01</v>
      </c>
      <c r="AP535" s="704">
        <v>-0.01</v>
      </c>
      <c r="AQ535" s="686"/>
    </row>
    <row r="536" spans="1:43" ht="12.5" outlineLevel="3">
      <c r="A536" s="799" t="s">
        <v>3738</v>
      </c>
      <c r="B536" s="800" t="s">
        <v>3739</v>
      </c>
      <c r="C536" s="801" t="s">
        <v>3740</v>
      </c>
      <c r="D536" s="802"/>
      <c r="E536" s="803"/>
      <c r="F536" s="686">
        <v>2845027.15</v>
      </c>
      <c r="G536" s="686">
        <v>0</v>
      </c>
      <c r="H536" s="686">
        <v>2845027.15</v>
      </c>
      <c r="I536" s="804" t="s">
        <v>3376</v>
      </c>
      <c r="J536" s="804"/>
      <c r="K536" s="805"/>
      <c r="L536" s="705">
        <v>0</v>
      </c>
      <c r="M536" s="707">
        <v>2845027.15</v>
      </c>
      <c r="N536" s="805"/>
      <c r="O536" s="705">
        <v>-315481.28999999998</v>
      </c>
      <c r="P536" s="707">
        <v>3160508.44</v>
      </c>
      <c r="R536" s="703">
        <v>0</v>
      </c>
      <c r="S536" s="703">
        <v>0</v>
      </c>
      <c r="T536" s="686">
        <v>0</v>
      </c>
      <c r="U536" s="686">
        <v>0</v>
      </c>
      <c r="V536" s="686">
        <v>0</v>
      </c>
      <c r="W536" s="686">
        <v>0</v>
      </c>
      <c r="X536" s="686">
        <v>0</v>
      </c>
      <c r="Y536" s="686">
        <v>0</v>
      </c>
      <c r="Z536" s="686">
        <v>0</v>
      </c>
      <c r="AA536" s="686">
        <v>0</v>
      </c>
      <c r="AB536" s="686">
        <v>0</v>
      </c>
      <c r="AC536" s="686">
        <v>0</v>
      </c>
      <c r="AD536" s="686">
        <v>0</v>
      </c>
      <c r="AE536" s="703">
        <v>0</v>
      </c>
      <c r="AF536" s="686">
        <v>0</v>
      </c>
      <c r="AG536" s="686">
        <v>0</v>
      </c>
      <c r="AH536" s="686">
        <v>0</v>
      </c>
      <c r="AI536" s="686">
        <v>0</v>
      </c>
      <c r="AJ536" s="686">
        <v>-9805.8000000000011</v>
      </c>
      <c r="AK536" s="686">
        <v>-315481.28999999998</v>
      </c>
      <c r="AL536" s="686">
        <v>2845027.15</v>
      </c>
      <c r="AM536" s="686">
        <v>393680.92</v>
      </c>
      <c r="AN536" s="686">
        <v>393680.92</v>
      </c>
      <c r="AO536" s="686">
        <v>393680.92</v>
      </c>
      <c r="AP536" s="704">
        <v>393680.92</v>
      </c>
      <c r="AQ536" s="686"/>
    </row>
    <row r="537" spans="1:43" s="437" customFormat="1" ht="12.5">
      <c r="A537" s="799" t="s">
        <v>2751</v>
      </c>
      <c r="B537" s="891" t="s">
        <v>1601</v>
      </c>
      <c r="C537" s="902" t="s">
        <v>2752</v>
      </c>
      <c r="D537" s="496"/>
      <c r="E537" s="803"/>
      <c r="F537" s="714">
        <v>46768332.489999995</v>
      </c>
      <c r="G537" s="714">
        <v>49420756.329000004</v>
      </c>
      <c r="H537" s="705">
        <v>-2652423.839000009</v>
      </c>
      <c r="I537" s="680">
        <v>-5.3670239713502155E-2</v>
      </c>
      <c r="J537" s="939"/>
      <c r="K537" s="940"/>
      <c r="L537" s="715">
        <v>37204130.589000002</v>
      </c>
      <c r="M537" s="707">
        <v>9564201.9009999931</v>
      </c>
      <c r="N537" s="702"/>
      <c r="O537" s="715">
        <v>48370197.042000003</v>
      </c>
      <c r="P537" s="707">
        <v>-1601864.5520000085</v>
      </c>
      <c r="Q537" s="803"/>
      <c r="R537" s="703">
        <v>46087714.275999993</v>
      </c>
      <c r="S537" s="703">
        <v>42438809.578999996</v>
      </c>
      <c r="T537" s="686">
        <v>32544947.269000005</v>
      </c>
      <c r="U537" s="686">
        <v>31807864.870000001</v>
      </c>
      <c r="V537" s="686">
        <v>59340205.70000001</v>
      </c>
      <c r="W537" s="686">
        <v>47462570.190000005</v>
      </c>
      <c r="X537" s="686">
        <v>36086542.128999993</v>
      </c>
      <c r="Y537" s="686">
        <v>43588968.460000001</v>
      </c>
      <c r="Z537" s="686">
        <v>37204130.589000002</v>
      </c>
      <c r="AA537" s="686">
        <v>39326026.388999999</v>
      </c>
      <c r="AB537" s="686">
        <v>54636301.539000005</v>
      </c>
      <c r="AC537" s="686">
        <v>47140241.270000011</v>
      </c>
      <c r="AD537" s="686">
        <v>49420756.329000004</v>
      </c>
      <c r="AE537" s="703">
        <v>50817581.475000009</v>
      </c>
      <c r="AF537" s="686">
        <v>51240420.745000012</v>
      </c>
      <c r="AG537" s="686">
        <v>63526000.835000001</v>
      </c>
      <c r="AH537" s="686">
        <v>48806428.395000003</v>
      </c>
      <c r="AI537" s="686">
        <v>48902940.040000007</v>
      </c>
      <c r="AJ537" s="686">
        <v>38218920.890000001</v>
      </c>
      <c r="AK537" s="686">
        <v>48370197.042000003</v>
      </c>
      <c r="AL537" s="686">
        <v>46768332.489999995</v>
      </c>
      <c r="AM537" s="686">
        <v>-2434.5080000000889</v>
      </c>
      <c r="AN537" s="686">
        <v>-2434.5080000000889</v>
      </c>
      <c r="AO537" s="686">
        <v>-2434.5080000000889</v>
      </c>
      <c r="AP537" s="704">
        <v>-2434.5080000000889</v>
      </c>
    </row>
    <row r="538" spans="1:43" ht="1" customHeight="1" outlineLevel="2">
      <c r="A538" s="799"/>
      <c r="B538" s="891"/>
      <c r="C538" s="902"/>
      <c r="D538" s="496"/>
      <c r="E538" s="803"/>
      <c r="F538" s="714"/>
      <c r="G538" s="714"/>
      <c r="H538" s="705">
        <v>0</v>
      </c>
      <c r="I538" s="680">
        <v>0</v>
      </c>
      <c r="J538" s="939"/>
      <c r="K538" s="940"/>
      <c r="L538" s="715"/>
      <c r="M538" s="707">
        <v>0</v>
      </c>
      <c r="N538" s="702"/>
      <c r="O538" s="715"/>
      <c r="P538" s="707">
        <v>0</v>
      </c>
      <c r="Q538" s="803"/>
      <c r="R538" s="703"/>
      <c r="S538" s="703"/>
      <c r="T538" s="686"/>
      <c r="U538" s="686"/>
      <c r="V538" s="686"/>
      <c r="W538" s="686"/>
      <c r="X538" s="686"/>
      <c r="Y538" s="686"/>
      <c r="Z538" s="686"/>
      <c r="AA538" s="686"/>
      <c r="AB538" s="686"/>
      <c r="AC538" s="686"/>
      <c r="AD538" s="686"/>
      <c r="AE538" s="703"/>
      <c r="AF538" s="686"/>
      <c r="AG538" s="686"/>
      <c r="AH538" s="686"/>
      <c r="AI538" s="686"/>
      <c r="AJ538" s="686"/>
      <c r="AK538" s="686"/>
      <c r="AL538" s="686"/>
      <c r="AM538" s="686"/>
      <c r="AN538" s="686"/>
      <c r="AO538" s="686"/>
      <c r="AP538" s="704"/>
    </row>
    <row r="539" spans="1:43" ht="12.5" outlineLevel="3">
      <c r="A539" s="799" t="s">
        <v>2753</v>
      </c>
      <c r="B539" s="800" t="s">
        <v>2754</v>
      </c>
      <c r="C539" s="801" t="s">
        <v>2755</v>
      </c>
      <c r="D539" s="802"/>
      <c r="E539" s="803"/>
      <c r="F539" s="686">
        <v>38211347.490000002</v>
      </c>
      <c r="G539" s="686">
        <v>37768544.93</v>
      </c>
      <c r="H539" s="686">
        <v>442802.56000000238</v>
      </c>
      <c r="I539" s="804">
        <v>1.172410959492059E-2</v>
      </c>
      <c r="J539" s="804"/>
      <c r="K539" s="805"/>
      <c r="L539" s="705">
        <v>37488518.159999996</v>
      </c>
      <c r="M539" s="707">
        <v>722829.33000000566</v>
      </c>
      <c r="N539" s="805"/>
      <c r="O539" s="705">
        <v>38287695.950000003</v>
      </c>
      <c r="P539" s="707">
        <v>-76348.460000000894</v>
      </c>
      <c r="R539" s="703">
        <v>37578927.950000003</v>
      </c>
      <c r="S539" s="703">
        <v>37603179.380000003</v>
      </c>
      <c r="T539" s="686">
        <v>37631958.479999997</v>
      </c>
      <c r="U539" s="686">
        <v>37541456.850000001</v>
      </c>
      <c r="V539" s="686">
        <v>37597522.509999998</v>
      </c>
      <c r="W539" s="686">
        <v>37520243.18</v>
      </c>
      <c r="X539" s="686">
        <v>37667837.039999999</v>
      </c>
      <c r="Y539" s="686">
        <v>37391895.270000003</v>
      </c>
      <c r="Z539" s="686">
        <v>37488518.159999996</v>
      </c>
      <c r="AA539" s="686">
        <v>37495887.109999999</v>
      </c>
      <c r="AB539" s="686">
        <v>37608066.380000003</v>
      </c>
      <c r="AC539" s="686">
        <v>37604564.18</v>
      </c>
      <c r="AD539" s="686">
        <v>37768544.93</v>
      </c>
      <c r="AE539" s="703">
        <v>37876857.630000003</v>
      </c>
      <c r="AF539" s="686">
        <v>37968524.719999999</v>
      </c>
      <c r="AG539" s="686">
        <v>37905637.619999997</v>
      </c>
      <c r="AH539" s="686">
        <v>38012174.5</v>
      </c>
      <c r="AI539" s="686">
        <v>38090279.75</v>
      </c>
      <c r="AJ539" s="686">
        <v>38181834.340000004</v>
      </c>
      <c r="AK539" s="686">
        <v>38287695.950000003</v>
      </c>
      <c r="AL539" s="686">
        <v>38211347.490000002</v>
      </c>
      <c r="AM539" s="686">
        <v>38293474.93</v>
      </c>
      <c r="AN539" s="686">
        <v>38293474.93</v>
      </c>
      <c r="AO539" s="686">
        <v>38293474.93</v>
      </c>
      <c r="AP539" s="704">
        <v>38293474.93</v>
      </c>
      <c r="AQ539" s="686"/>
    </row>
    <row r="540" spans="1:43" ht="12.5" outlineLevel="3">
      <c r="A540" s="799" t="s">
        <v>2756</v>
      </c>
      <c r="B540" s="800" t="s">
        <v>2757</v>
      </c>
      <c r="C540" s="801" t="s">
        <v>2758</v>
      </c>
      <c r="D540" s="802"/>
      <c r="E540" s="803"/>
      <c r="F540" s="686">
        <v>0</v>
      </c>
      <c r="G540" s="686">
        <v>496704.72000000003</v>
      </c>
      <c r="H540" s="686">
        <v>-496704.72000000003</v>
      </c>
      <c r="I540" s="804" t="s">
        <v>3376</v>
      </c>
      <c r="J540" s="804"/>
      <c r="K540" s="805"/>
      <c r="L540" s="705">
        <v>496704.72000000003</v>
      </c>
      <c r="M540" s="707">
        <v>-496704.72000000003</v>
      </c>
      <c r="N540" s="805"/>
      <c r="O540" s="705">
        <v>367913.59</v>
      </c>
      <c r="P540" s="707">
        <v>-367913.59</v>
      </c>
      <c r="R540" s="703">
        <v>447942.86</v>
      </c>
      <c r="S540" s="703">
        <v>500098</v>
      </c>
      <c r="T540" s="686">
        <v>447942.86</v>
      </c>
      <c r="U540" s="686">
        <v>447942.86</v>
      </c>
      <c r="V540" s="686">
        <v>447942.86</v>
      </c>
      <c r="W540" s="686">
        <v>496704.72000000003</v>
      </c>
      <c r="X540" s="686">
        <v>496704.72000000003</v>
      </c>
      <c r="Y540" s="686">
        <v>496704.72000000003</v>
      </c>
      <c r="Z540" s="686">
        <v>496704.72000000003</v>
      </c>
      <c r="AA540" s="686">
        <v>496704.72000000003</v>
      </c>
      <c r="AB540" s="686">
        <v>496704.72000000003</v>
      </c>
      <c r="AC540" s="686">
        <v>496704.72000000003</v>
      </c>
      <c r="AD540" s="686">
        <v>496704.72000000003</v>
      </c>
      <c r="AE540" s="703">
        <v>496704.72000000003</v>
      </c>
      <c r="AF540" s="686">
        <v>496704.72000000003</v>
      </c>
      <c r="AG540" s="686">
        <v>496704.72000000003</v>
      </c>
      <c r="AH540" s="686">
        <v>496704.72000000003</v>
      </c>
      <c r="AI540" s="686">
        <v>367913.59</v>
      </c>
      <c r="AJ540" s="686">
        <v>367913.59</v>
      </c>
      <c r="AK540" s="686">
        <v>367913.59</v>
      </c>
      <c r="AL540" s="686">
        <v>0</v>
      </c>
      <c r="AM540" s="686">
        <v>0</v>
      </c>
      <c r="AN540" s="686">
        <v>0</v>
      </c>
      <c r="AO540" s="686">
        <v>0</v>
      </c>
      <c r="AP540" s="704">
        <v>0</v>
      </c>
      <c r="AQ540" s="686"/>
    </row>
    <row r="541" spans="1:43" s="437" customFormat="1" ht="12.5">
      <c r="A541" s="799" t="s">
        <v>2759</v>
      </c>
      <c r="B541" s="891" t="s">
        <v>1603</v>
      </c>
      <c r="C541" s="902" t="s">
        <v>2760</v>
      </c>
      <c r="D541" s="496"/>
      <c r="E541" s="803"/>
      <c r="F541" s="714">
        <v>38211347.490000002</v>
      </c>
      <c r="G541" s="714">
        <v>38265249.649999999</v>
      </c>
      <c r="H541" s="705">
        <v>-53902.159999996424</v>
      </c>
      <c r="I541" s="680">
        <v>-1.4086451935639318E-3</v>
      </c>
      <c r="J541" s="939"/>
      <c r="K541" s="940"/>
      <c r="L541" s="715">
        <v>37985222.879999995</v>
      </c>
      <c r="M541" s="707">
        <v>226124.61000000685</v>
      </c>
      <c r="N541" s="702"/>
      <c r="O541" s="715">
        <v>38655609.540000007</v>
      </c>
      <c r="P541" s="707">
        <v>-444262.05000000447</v>
      </c>
      <c r="Q541" s="803"/>
      <c r="R541" s="703">
        <v>38026870.810000002</v>
      </c>
      <c r="S541" s="703">
        <v>38103277.380000003</v>
      </c>
      <c r="T541" s="686">
        <v>38079901.339999996</v>
      </c>
      <c r="U541" s="686">
        <v>37989399.710000001</v>
      </c>
      <c r="V541" s="686">
        <v>38045465.369999997</v>
      </c>
      <c r="W541" s="686">
        <v>38016947.899999999</v>
      </c>
      <c r="X541" s="686">
        <v>38164541.759999998</v>
      </c>
      <c r="Y541" s="686">
        <v>37888599.990000002</v>
      </c>
      <c r="Z541" s="686">
        <v>37985222.879999995</v>
      </c>
      <c r="AA541" s="686">
        <v>37992591.829999998</v>
      </c>
      <c r="AB541" s="686">
        <v>38104771.100000001</v>
      </c>
      <c r="AC541" s="686">
        <v>38101268.899999999</v>
      </c>
      <c r="AD541" s="686">
        <v>38265249.649999999</v>
      </c>
      <c r="AE541" s="703">
        <v>38373562.350000001</v>
      </c>
      <c r="AF541" s="686">
        <v>38465229.439999998</v>
      </c>
      <c r="AG541" s="686">
        <v>38402342.339999996</v>
      </c>
      <c r="AH541" s="686">
        <v>38508879.219999999</v>
      </c>
      <c r="AI541" s="686">
        <v>38458193.340000004</v>
      </c>
      <c r="AJ541" s="686">
        <v>38549747.930000007</v>
      </c>
      <c r="AK541" s="686">
        <v>38655609.540000007</v>
      </c>
      <c r="AL541" s="686">
        <v>38211347.490000002</v>
      </c>
      <c r="AM541" s="686">
        <v>38293474.93</v>
      </c>
      <c r="AN541" s="686">
        <v>38293474.93</v>
      </c>
      <c r="AO541" s="686">
        <v>38293474.93</v>
      </c>
      <c r="AP541" s="704">
        <v>38293474.93</v>
      </c>
    </row>
    <row r="542" spans="1:43" ht="1" customHeight="1" outlineLevel="2">
      <c r="A542" s="799"/>
      <c r="B542" s="891"/>
      <c r="C542" s="902"/>
      <c r="D542" s="496"/>
      <c r="E542" s="803"/>
      <c r="F542" s="714"/>
      <c r="G542" s="714"/>
      <c r="H542" s="705">
        <v>0</v>
      </c>
      <c r="I542" s="680">
        <v>0</v>
      </c>
      <c r="J542" s="939"/>
      <c r="K542" s="940"/>
      <c r="L542" s="715"/>
      <c r="M542" s="707">
        <v>0</v>
      </c>
      <c r="N542" s="702"/>
      <c r="O542" s="715"/>
      <c r="P542" s="707">
        <v>0</v>
      </c>
      <c r="Q542" s="803"/>
      <c r="R542" s="703"/>
      <c r="S542" s="703"/>
      <c r="T542" s="686"/>
      <c r="U542" s="686"/>
      <c r="V542" s="686"/>
      <c r="W542" s="686"/>
      <c r="X542" s="686"/>
      <c r="Y542" s="686"/>
      <c r="Z542" s="686"/>
      <c r="AA542" s="686"/>
      <c r="AB542" s="686"/>
      <c r="AC542" s="686"/>
      <c r="AD542" s="686"/>
      <c r="AE542" s="703"/>
      <c r="AF542" s="686"/>
      <c r="AG542" s="686"/>
      <c r="AH542" s="686"/>
      <c r="AI542" s="686"/>
      <c r="AJ542" s="686"/>
      <c r="AK542" s="686"/>
      <c r="AL542" s="686"/>
      <c r="AM542" s="686"/>
      <c r="AN542" s="686"/>
      <c r="AO542" s="686"/>
      <c r="AP542" s="704"/>
    </row>
    <row r="543" spans="1:43" ht="12.5" outlineLevel="3">
      <c r="A543" s="799" t="s">
        <v>2761</v>
      </c>
      <c r="B543" s="800" t="s">
        <v>2762</v>
      </c>
      <c r="C543" s="801" t="s">
        <v>2763</v>
      </c>
      <c r="D543" s="802"/>
      <c r="E543" s="803"/>
      <c r="F543" s="686">
        <v>765343.522</v>
      </c>
      <c r="G543" s="686">
        <v>2190908.7620000001</v>
      </c>
      <c r="H543" s="686">
        <v>-1425565.2400000002</v>
      </c>
      <c r="I543" s="804">
        <v>-0.65067302880228295</v>
      </c>
      <c r="J543" s="804"/>
      <c r="K543" s="805"/>
      <c r="L543" s="705">
        <v>-1689447.7879999999</v>
      </c>
      <c r="M543" s="707">
        <v>2454791.31</v>
      </c>
      <c r="N543" s="805"/>
      <c r="O543" s="705">
        <v>455382.17200000002</v>
      </c>
      <c r="P543" s="707">
        <v>309961.34999999998</v>
      </c>
      <c r="R543" s="703">
        <v>841087.79599999997</v>
      </c>
      <c r="S543" s="703">
        <v>2406962.426</v>
      </c>
      <c r="T543" s="686">
        <v>3972837.0559999999</v>
      </c>
      <c r="U543" s="686">
        <v>5538711.6859999998</v>
      </c>
      <c r="V543" s="686">
        <v>-5342207.1279999996</v>
      </c>
      <c r="W543" s="686">
        <v>-3776332.4980000001</v>
      </c>
      <c r="X543" s="686">
        <v>-3614387.7480000001</v>
      </c>
      <c r="Y543" s="686">
        <v>-2643881.2680000002</v>
      </c>
      <c r="Z543" s="686">
        <v>-1689447.7879999999</v>
      </c>
      <c r="AA543" s="686">
        <v>-9254702.4879999999</v>
      </c>
      <c r="AB543" s="686">
        <v>-11203887.898</v>
      </c>
      <c r="AC543" s="686">
        <v>-18057824.848000001</v>
      </c>
      <c r="AD543" s="686">
        <v>2190908.7620000001</v>
      </c>
      <c r="AE543" s="703">
        <v>2558114.7620000001</v>
      </c>
      <c r="AF543" s="686">
        <v>2925320.9419999998</v>
      </c>
      <c r="AG543" s="686">
        <v>3292526.452</v>
      </c>
      <c r="AH543" s="686">
        <v>1445516.132</v>
      </c>
      <c r="AI543" s="686">
        <v>1812722.3119999999</v>
      </c>
      <c r="AJ543" s="686">
        <v>145419.92199999999</v>
      </c>
      <c r="AK543" s="686">
        <v>455382.17200000002</v>
      </c>
      <c r="AL543" s="686">
        <v>765343.522</v>
      </c>
      <c r="AM543" s="686">
        <v>765343.522</v>
      </c>
      <c r="AN543" s="686">
        <v>765343.522</v>
      </c>
      <c r="AO543" s="686">
        <v>765343.522</v>
      </c>
      <c r="AP543" s="704">
        <v>765343.522</v>
      </c>
      <c r="AQ543" s="686"/>
    </row>
    <row r="544" spans="1:43" ht="12.5" outlineLevel="3">
      <c r="A544" s="799" t="s">
        <v>3357</v>
      </c>
      <c r="B544" s="800" t="s">
        <v>3358</v>
      </c>
      <c r="C544" s="801" t="s">
        <v>2766</v>
      </c>
      <c r="D544" s="802"/>
      <c r="E544" s="803"/>
      <c r="F544" s="686">
        <v>-1146740.2</v>
      </c>
      <c r="G544" s="686">
        <v>237905.42</v>
      </c>
      <c r="H544" s="686">
        <v>-1384645.6199999999</v>
      </c>
      <c r="I544" s="804">
        <v>-5.8201516384116001</v>
      </c>
      <c r="J544" s="804"/>
      <c r="K544" s="805"/>
      <c r="L544" s="705">
        <v>-355502.14</v>
      </c>
      <c r="M544" s="707">
        <v>-791238.05999999994</v>
      </c>
      <c r="N544" s="805"/>
      <c r="O544" s="705">
        <v>-1484174.6400000001</v>
      </c>
      <c r="P544" s="707">
        <v>337434.44000000018</v>
      </c>
      <c r="R544" s="703">
        <v>0</v>
      </c>
      <c r="S544" s="703">
        <v>0</v>
      </c>
      <c r="T544" s="686">
        <v>0</v>
      </c>
      <c r="U544" s="686">
        <v>0</v>
      </c>
      <c r="V544" s="686">
        <v>0</v>
      </c>
      <c r="W544" s="686">
        <v>0</v>
      </c>
      <c r="X544" s="686">
        <v>-247300</v>
      </c>
      <c r="Y544" s="686">
        <v>-247300</v>
      </c>
      <c r="Z544" s="686">
        <v>-355502.14</v>
      </c>
      <c r="AA544" s="686">
        <v>-153673.46</v>
      </c>
      <c r="AB544" s="686">
        <v>-781411.83999999997</v>
      </c>
      <c r="AC544" s="686">
        <v>614817.47</v>
      </c>
      <c r="AD544" s="686">
        <v>237905.42</v>
      </c>
      <c r="AE544" s="703">
        <v>312780.99</v>
      </c>
      <c r="AF544" s="686">
        <v>-90429.6</v>
      </c>
      <c r="AG544" s="686">
        <v>-122568.82</v>
      </c>
      <c r="AH544" s="686">
        <v>-476899.47000000003</v>
      </c>
      <c r="AI544" s="686">
        <v>-1083052.55</v>
      </c>
      <c r="AJ544" s="686">
        <v>-2931720.04</v>
      </c>
      <c r="AK544" s="686">
        <v>-1484174.6400000001</v>
      </c>
      <c r="AL544" s="686">
        <v>-1146740.2</v>
      </c>
      <c r="AM544" s="686">
        <v>-1146740.2</v>
      </c>
      <c r="AN544" s="686">
        <v>-1146740.2</v>
      </c>
      <c r="AO544" s="686">
        <v>-1146740.2</v>
      </c>
      <c r="AP544" s="704">
        <v>-1146740.2</v>
      </c>
      <c r="AQ544" s="686"/>
    </row>
    <row r="545" spans="1:43" ht="12.5" outlineLevel="3">
      <c r="A545" s="799" t="s">
        <v>2764</v>
      </c>
      <c r="B545" s="800" t="s">
        <v>2765</v>
      </c>
      <c r="C545" s="801" t="s">
        <v>2766</v>
      </c>
      <c r="D545" s="802"/>
      <c r="E545" s="803"/>
      <c r="F545" s="686">
        <v>0</v>
      </c>
      <c r="G545" s="686">
        <v>0</v>
      </c>
      <c r="H545" s="686">
        <v>0</v>
      </c>
      <c r="I545" s="804">
        <v>0</v>
      </c>
      <c r="J545" s="804"/>
      <c r="K545" s="805"/>
      <c r="L545" s="705">
        <v>0</v>
      </c>
      <c r="M545" s="707">
        <v>0</v>
      </c>
      <c r="N545" s="805"/>
      <c r="O545" s="705">
        <v>0</v>
      </c>
      <c r="P545" s="707">
        <v>0</v>
      </c>
      <c r="R545" s="703">
        <v>0.04</v>
      </c>
      <c r="S545" s="703">
        <v>0.04</v>
      </c>
      <c r="T545" s="686">
        <v>0.04</v>
      </c>
      <c r="U545" s="686">
        <v>0.04</v>
      </c>
      <c r="V545" s="686">
        <v>0.04</v>
      </c>
      <c r="W545" s="686">
        <v>0.04</v>
      </c>
      <c r="X545" s="686">
        <v>0.04</v>
      </c>
      <c r="Y545" s="686">
        <v>0.04</v>
      </c>
      <c r="Z545" s="686">
        <v>0</v>
      </c>
      <c r="AA545" s="686">
        <v>0</v>
      </c>
      <c r="AB545" s="686">
        <v>0</v>
      </c>
      <c r="AC545" s="686">
        <v>0</v>
      </c>
      <c r="AD545" s="686">
        <v>0</v>
      </c>
      <c r="AE545" s="703">
        <v>0</v>
      </c>
      <c r="AF545" s="686">
        <v>0</v>
      </c>
      <c r="AG545" s="686">
        <v>0</v>
      </c>
      <c r="AH545" s="686">
        <v>0</v>
      </c>
      <c r="AI545" s="686">
        <v>0</v>
      </c>
      <c r="AJ545" s="686">
        <v>0</v>
      </c>
      <c r="AK545" s="686">
        <v>0</v>
      </c>
      <c r="AL545" s="686">
        <v>0</v>
      </c>
      <c r="AM545" s="686">
        <v>0</v>
      </c>
      <c r="AN545" s="686">
        <v>0</v>
      </c>
      <c r="AO545" s="686">
        <v>0</v>
      </c>
      <c r="AP545" s="704">
        <v>0</v>
      </c>
      <c r="AQ545" s="686"/>
    </row>
    <row r="546" spans="1:43" ht="12.5" outlineLevel="3">
      <c r="A546" s="799" t="s">
        <v>2767</v>
      </c>
      <c r="B546" s="800" t="s">
        <v>2768</v>
      </c>
      <c r="C546" s="801" t="s">
        <v>2766</v>
      </c>
      <c r="D546" s="802"/>
      <c r="E546" s="803"/>
      <c r="F546" s="686">
        <v>0</v>
      </c>
      <c r="G546" s="686">
        <v>0</v>
      </c>
      <c r="H546" s="686">
        <v>0</v>
      </c>
      <c r="I546" s="804">
        <v>0</v>
      </c>
      <c r="J546" s="804"/>
      <c r="K546" s="805"/>
      <c r="L546" s="705">
        <v>0</v>
      </c>
      <c r="M546" s="707">
        <v>0</v>
      </c>
      <c r="N546" s="805"/>
      <c r="O546" s="705">
        <v>0</v>
      </c>
      <c r="P546" s="707">
        <v>0</v>
      </c>
      <c r="R546" s="703">
        <v>-1</v>
      </c>
      <c r="S546" s="703">
        <v>-1</v>
      </c>
      <c r="T546" s="686">
        <v>-1</v>
      </c>
      <c r="U546" s="686">
        <v>-1</v>
      </c>
      <c r="V546" s="686">
        <v>-1</v>
      </c>
      <c r="W546" s="686">
        <v>-1</v>
      </c>
      <c r="X546" s="686">
        <v>-1</v>
      </c>
      <c r="Y546" s="686">
        <v>-1</v>
      </c>
      <c r="Z546" s="686">
        <v>0</v>
      </c>
      <c r="AA546" s="686">
        <v>0</v>
      </c>
      <c r="AB546" s="686">
        <v>0</v>
      </c>
      <c r="AC546" s="686">
        <v>0</v>
      </c>
      <c r="AD546" s="686">
        <v>0</v>
      </c>
      <c r="AE546" s="703">
        <v>0</v>
      </c>
      <c r="AF546" s="686">
        <v>0</v>
      </c>
      <c r="AG546" s="686">
        <v>0</v>
      </c>
      <c r="AH546" s="686">
        <v>0</v>
      </c>
      <c r="AI546" s="686">
        <v>0</v>
      </c>
      <c r="AJ546" s="686">
        <v>0</v>
      </c>
      <c r="AK546" s="686">
        <v>0</v>
      </c>
      <c r="AL546" s="686">
        <v>0</v>
      </c>
      <c r="AM546" s="686">
        <v>0</v>
      </c>
      <c r="AN546" s="686">
        <v>0</v>
      </c>
      <c r="AO546" s="686">
        <v>0</v>
      </c>
      <c r="AP546" s="704">
        <v>0</v>
      </c>
      <c r="AQ546" s="686"/>
    </row>
    <row r="547" spans="1:43" ht="12.5" outlineLevel="3">
      <c r="A547" s="799" t="s">
        <v>2769</v>
      </c>
      <c r="B547" s="800" t="s">
        <v>2770</v>
      </c>
      <c r="C547" s="801" t="s">
        <v>2766</v>
      </c>
      <c r="D547" s="802"/>
      <c r="E547" s="803"/>
      <c r="F547" s="686">
        <v>0</v>
      </c>
      <c r="G547" s="686">
        <v>0</v>
      </c>
      <c r="H547" s="686">
        <v>0</v>
      </c>
      <c r="I547" s="804">
        <v>0</v>
      </c>
      <c r="J547" s="804"/>
      <c r="K547" s="805"/>
      <c r="L547" s="705">
        <v>0</v>
      </c>
      <c r="M547" s="707">
        <v>0</v>
      </c>
      <c r="N547" s="805"/>
      <c r="O547" s="705">
        <v>0</v>
      </c>
      <c r="P547" s="707">
        <v>0</v>
      </c>
      <c r="R547" s="703">
        <v>-917884.09</v>
      </c>
      <c r="S547" s="703">
        <v>-917884.09</v>
      </c>
      <c r="T547" s="686">
        <v>-917884.09</v>
      </c>
      <c r="U547" s="686">
        <v>-917884.09</v>
      </c>
      <c r="V547" s="686">
        <v>-917884.09</v>
      </c>
      <c r="W547" s="686">
        <v>-917884.09</v>
      </c>
      <c r="X547" s="686">
        <v>-917884.09</v>
      </c>
      <c r="Y547" s="686">
        <v>-917884.09</v>
      </c>
      <c r="Z547" s="686">
        <v>0</v>
      </c>
      <c r="AA547" s="686">
        <v>0</v>
      </c>
      <c r="AB547" s="686">
        <v>0</v>
      </c>
      <c r="AC547" s="686">
        <v>0</v>
      </c>
      <c r="AD547" s="686">
        <v>0</v>
      </c>
      <c r="AE547" s="703">
        <v>0</v>
      </c>
      <c r="AF547" s="686">
        <v>0</v>
      </c>
      <c r="AG547" s="686">
        <v>0</v>
      </c>
      <c r="AH547" s="686">
        <v>0</v>
      </c>
      <c r="AI547" s="686">
        <v>0</v>
      </c>
      <c r="AJ547" s="686">
        <v>0</v>
      </c>
      <c r="AK547" s="686">
        <v>0</v>
      </c>
      <c r="AL547" s="686">
        <v>0</v>
      </c>
      <c r="AM547" s="686">
        <v>0</v>
      </c>
      <c r="AN547" s="686">
        <v>0</v>
      </c>
      <c r="AO547" s="686">
        <v>0</v>
      </c>
      <c r="AP547" s="704">
        <v>0</v>
      </c>
      <c r="AQ547" s="686"/>
    </row>
    <row r="548" spans="1:43" ht="12.5" outlineLevel="3">
      <c r="A548" s="799" t="s">
        <v>2771</v>
      </c>
      <c r="B548" s="800" t="s">
        <v>2772</v>
      </c>
      <c r="C548" s="801" t="s">
        <v>2766</v>
      </c>
      <c r="D548" s="802"/>
      <c r="E548" s="803"/>
      <c r="F548" s="686">
        <v>0</v>
      </c>
      <c r="G548" s="686">
        <v>0</v>
      </c>
      <c r="H548" s="686">
        <v>0</v>
      </c>
      <c r="I548" s="804">
        <v>0</v>
      </c>
      <c r="J548" s="804"/>
      <c r="K548" s="805"/>
      <c r="L548" s="705">
        <v>0</v>
      </c>
      <c r="M548" s="707">
        <v>0</v>
      </c>
      <c r="N548" s="805"/>
      <c r="O548" s="705">
        <v>0</v>
      </c>
      <c r="P548" s="707">
        <v>0</v>
      </c>
      <c r="R548" s="703">
        <v>-327213.92</v>
      </c>
      <c r="S548" s="703">
        <v>-327213.92</v>
      </c>
      <c r="T548" s="686">
        <v>-327213.92</v>
      </c>
      <c r="U548" s="686">
        <v>-327213.92</v>
      </c>
      <c r="V548" s="686">
        <v>-327213.92</v>
      </c>
      <c r="W548" s="686">
        <v>-327213.92</v>
      </c>
      <c r="X548" s="686">
        <v>-327213.92</v>
      </c>
      <c r="Y548" s="686">
        <v>-327213.92</v>
      </c>
      <c r="Z548" s="686">
        <v>0</v>
      </c>
      <c r="AA548" s="686">
        <v>0</v>
      </c>
      <c r="AB548" s="686">
        <v>0</v>
      </c>
      <c r="AC548" s="686">
        <v>0</v>
      </c>
      <c r="AD548" s="686">
        <v>0</v>
      </c>
      <c r="AE548" s="703">
        <v>0</v>
      </c>
      <c r="AF548" s="686">
        <v>0</v>
      </c>
      <c r="AG548" s="686">
        <v>0</v>
      </c>
      <c r="AH548" s="686">
        <v>0</v>
      </c>
      <c r="AI548" s="686">
        <v>0</v>
      </c>
      <c r="AJ548" s="686">
        <v>0</v>
      </c>
      <c r="AK548" s="686">
        <v>0</v>
      </c>
      <c r="AL548" s="686">
        <v>0</v>
      </c>
      <c r="AM548" s="686">
        <v>0</v>
      </c>
      <c r="AN548" s="686">
        <v>0</v>
      </c>
      <c r="AO548" s="686">
        <v>0</v>
      </c>
      <c r="AP548" s="704">
        <v>0</v>
      </c>
      <c r="AQ548" s="686"/>
    </row>
    <row r="549" spans="1:43" ht="12.5" outlineLevel="3">
      <c r="A549" s="799" t="s">
        <v>2773</v>
      </c>
      <c r="B549" s="800" t="s">
        <v>2774</v>
      </c>
      <c r="C549" s="801" t="s">
        <v>2766</v>
      </c>
      <c r="D549" s="802"/>
      <c r="E549" s="803"/>
      <c r="F549" s="686">
        <v>0</v>
      </c>
      <c r="G549" s="686">
        <v>0</v>
      </c>
      <c r="H549" s="686">
        <v>0</v>
      </c>
      <c r="I549" s="804">
        <v>0</v>
      </c>
      <c r="J549" s="804"/>
      <c r="K549" s="805"/>
      <c r="L549" s="705">
        <v>0</v>
      </c>
      <c r="M549" s="707">
        <v>0</v>
      </c>
      <c r="N549" s="805"/>
      <c r="O549" s="705">
        <v>0</v>
      </c>
      <c r="P549" s="707">
        <v>0</v>
      </c>
      <c r="R549" s="703">
        <v>-1422415.54</v>
      </c>
      <c r="S549" s="703">
        <v>-1422415.54</v>
      </c>
      <c r="T549" s="686">
        <v>-1422415.54</v>
      </c>
      <c r="U549" s="686">
        <v>-1422415.54</v>
      </c>
      <c r="V549" s="686">
        <v>-1422415.54</v>
      </c>
      <c r="W549" s="686">
        <v>-1422415.54</v>
      </c>
      <c r="X549" s="686">
        <v>-1422415.54</v>
      </c>
      <c r="Y549" s="686">
        <v>-1422415.54</v>
      </c>
      <c r="Z549" s="686">
        <v>0</v>
      </c>
      <c r="AA549" s="686">
        <v>0</v>
      </c>
      <c r="AB549" s="686">
        <v>0</v>
      </c>
      <c r="AC549" s="686">
        <v>0</v>
      </c>
      <c r="AD549" s="686">
        <v>0</v>
      </c>
      <c r="AE549" s="703">
        <v>0</v>
      </c>
      <c r="AF549" s="686">
        <v>0</v>
      </c>
      <c r="AG549" s="686">
        <v>0</v>
      </c>
      <c r="AH549" s="686">
        <v>0</v>
      </c>
      <c r="AI549" s="686">
        <v>0</v>
      </c>
      <c r="AJ549" s="686">
        <v>0</v>
      </c>
      <c r="AK549" s="686">
        <v>0</v>
      </c>
      <c r="AL549" s="686">
        <v>0</v>
      </c>
      <c r="AM549" s="686">
        <v>0</v>
      </c>
      <c r="AN549" s="686">
        <v>0</v>
      </c>
      <c r="AO549" s="686">
        <v>0</v>
      </c>
      <c r="AP549" s="704">
        <v>0</v>
      </c>
      <c r="AQ549" s="686"/>
    </row>
    <row r="550" spans="1:43" ht="12.5" outlineLevel="3">
      <c r="A550" s="799" t="s">
        <v>2775</v>
      </c>
      <c r="B550" s="800" t="s">
        <v>2776</v>
      </c>
      <c r="C550" s="801" t="s">
        <v>2766</v>
      </c>
      <c r="D550" s="802"/>
      <c r="E550" s="803"/>
      <c r="F550" s="686">
        <v>0</v>
      </c>
      <c r="G550" s="686">
        <v>0</v>
      </c>
      <c r="H550" s="686">
        <v>0</v>
      </c>
      <c r="I550" s="804">
        <v>0</v>
      </c>
      <c r="J550" s="804"/>
      <c r="K550" s="805"/>
      <c r="L550" s="705">
        <v>0</v>
      </c>
      <c r="M550" s="707">
        <v>0</v>
      </c>
      <c r="N550" s="805"/>
      <c r="O550" s="705">
        <v>0</v>
      </c>
      <c r="P550" s="707">
        <v>0</v>
      </c>
      <c r="R550" s="703">
        <v>1756359.82</v>
      </c>
      <c r="S550" s="703">
        <v>1756359.82</v>
      </c>
      <c r="T550" s="686">
        <v>1756359.82</v>
      </c>
      <c r="U550" s="686">
        <v>1756359.82</v>
      </c>
      <c r="V550" s="686">
        <v>1756359.82</v>
      </c>
      <c r="W550" s="686">
        <v>1756359.82</v>
      </c>
      <c r="X550" s="686">
        <v>1756359.82</v>
      </c>
      <c r="Y550" s="686">
        <v>1756359.82</v>
      </c>
      <c r="Z550" s="686">
        <v>0</v>
      </c>
      <c r="AA550" s="686">
        <v>0</v>
      </c>
      <c r="AB550" s="686">
        <v>0</v>
      </c>
      <c r="AC550" s="686">
        <v>0</v>
      </c>
      <c r="AD550" s="686">
        <v>0</v>
      </c>
      <c r="AE550" s="703">
        <v>0</v>
      </c>
      <c r="AF550" s="686">
        <v>0</v>
      </c>
      <c r="AG550" s="686">
        <v>0</v>
      </c>
      <c r="AH550" s="686">
        <v>0</v>
      </c>
      <c r="AI550" s="686">
        <v>0</v>
      </c>
      <c r="AJ550" s="686">
        <v>0</v>
      </c>
      <c r="AK550" s="686">
        <v>0</v>
      </c>
      <c r="AL550" s="686">
        <v>0</v>
      </c>
      <c r="AM550" s="686">
        <v>0</v>
      </c>
      <c r="AN550" s="686">
        <v>0</v>
      </c>
      <c r="AO550" s="686">
        <v>0</v>
      </c>
      <c r="AP550" s="704">
        <v>0</v>
      </c>
      <c r="AQ550" s="686"/>
    </row>
    <row r="551" spans="1:43" ht="12.5" outlineLevel="3">
      <c r="A551" s="799" t="s">
        <v>2777</v>
      </c>
      <c r="B551" s="800" t="s">
        <v>2778</v>
      </c>
      <c r="C551" s="801" t="s">
        <v>2766</v>
      </c>
      <c r="D551" s="802"/>
      <c r="E551" s="803"/>
      <c r="F551" s="686">
        <v>0</v>
      </c>
      <c r="G551" s="686">
        <v>0</v>
      </c>
      <c r="H551" s="686">
        <v>0</v>
      </c>
      <c r="I551" s="804">
        <v>0</v>
      </c>
      <c r="J551" s="804"/>
      <c r="K551" s="805"/>
      <c r="L551" s="705">
        <v>0</v>
      </c>
      <c r="M551" s="707">
        <v>0</v>
      </c>
      <c r="N551" s="805"/>
      <c r="O551" s="705">
        <v>0</v>
      </c>
      <c r="P551" s="707">
        <v>0</v>
      </c>
      <c r="R551" s="703">
        <v>-195005.07</v>
      </c>
      <c r="S551" s="703">
        <v>-195005.07</v>
      </c>
      <c r="T551" s="686">
        <v>-195005.07</v>
      </c>
      <c r="U551" s="686">
        <v>-195005.07</v>
      </c>
      <c r="V551" s="686">
        <v>-195005.07</v>
      </c>
      <c r="W551" s="686">
        <v>-195005.07</v>
      </c>
      <c r="X551" s="686">
        <v>-195005.07</v>
      </c>
      <c r="Y551" s="686">
        <v>-195005.07</v>
      </c>
      <c r="Z551" s="686">
        <v>0</v>
      </c>
      <c r="AA551" s="686">
        <v>0</v>
      </c>
      <c r="AB551" s="686">
        <v>0</v>
      </c>
      <c r="AC551" s="686">
        <v>0</v>
      </c>
      <c r="AD551" s="686">
        <v>0</v>
      </c>
      <c r="AE551" s="703">
        <v>0</v>
      </c>
      <c r="AF551" s="686">
        <v>0</v>
      </c>
      <c r="AG551" s="686">
        <v>0</v>
      </c>
      <c r="AH551" s="686">
        <v>0</v>
      </c>
      <c r="AI551" s="686">
        <v>0</v>
      </c>
      <c r="AJ551" s="686">
        <v>0</v>
      </c>
      <c r="AK551" s="686">
        <v>0</v>
      </c>
      <c r="AL551" s="686">
        <v>0</v>
      </c>
      <c r="AM551" s="686">
        <v>0</v>
      </c>
      <c r="AN551" s="686">
        <v>0</v>
      </c>
      <c r="AO551" s="686">
        <v>0</v>
      </c>
      <c r="AP551" s="704">
        <v>0</v>
      </c>
      <c r="AQ551" s="686"/>
    </row>
    <row r="552" spans="1:43" ht="12.5" outlineLevel="3">
      <c r="A552" s="799" t="s">
        <v>2779</v>
      </c>
      <c r="B552" s="800" t="s">
        <v>2780</v>
      </c>
      <c r="C552" s="801" t="s">
        <v>2766</v>
      </c>
      <c r="D552" s="802"/>
      <c r="E552" s="803"/>
      <c r="F552" s="686">
        <v>0</v>
      </c>
      <c r="G552" s="686">
        <v>0</v>
      </c>
      <c r="H552" s="686">
        <v>0</v>
      </c>
      <c r="I552" s="804">
        <v>0</v>
      </c>
      <c r="J552" s="804"/>
      <c r="K552" s="805"/>
      <c r="L552" s="705">
        <v>0</v>
      </c>
      <c r="M552" s="707">
        <v>0</v>
      </c>
      <c r="N552" s="805"/>
      <c r="O552" s="705">
        <v>0</v>
      </c>
      <c r="P552" s="707">
        <v>0</v>
      </c>
      <c r="R552" s="703">
        <v>691139.99</v>
      </c>
      <c r="S552" s="703">
        <v>691139.99</v>
      </c>
      <c r="T552" s="686">
        <v>691139.99</v>
      </c>
      <c r="U552" s="686">
        <v>691139.99</v>
      </c>
      <c r="V552" s="686">
        <v>691139.99</v>
      </c>
      <c r="W552" s="686">
        <v>691139.99</v>
      </c>
      <c r="X552" s="686">
        <v>691139.99</v>
      </c>
      <c r="Y552" s="686">
        <v>691139.99</v>
      </c>
      <c r="Z552" s="686">
        <v>0</v>
      </c>
      <c r="AA552" s="686">
        <v>0</v>
      </c>
      <c r="AB552" s="686">
        <v>0</v>
      </c>
      <c r="AC552" s="686">
        <v>0</v>
      </c>
      <c r="AD552" s="686">
        <v>0</v>
      </c>
      <c r="AE552" s="703">
        <v>0</v>
      </c>
      <c r="AF552" s="686">
        <v>0</v>
      </c>
      <c r="AG552" s="686">
        <v>0</v>
      </c>
      <c r="AH552" s="686">
        <v>0</v>
      </c>
      <c r="AI552" s="686">
        <v>0</v>
      </c>
      <c r="AJ552" s="686">
        <v>0</v>
      </c>
      <c r="AK552" s="686">
        <v>0</v>
      </c>
      <c r="AL552" s="686">
        <v>0</v>
      </c>
      <c r="AM552" s="686">
        <v>0</v>
      </c>
      <c r="AN552" s="686">
        <v>0</v>
      </c>
      <c r="AO552" s="686">
        <v>0</v>
      </c>
      <c r="AP552" s="704">
        <v>0</v>
      </c>
      <c r="AQ552" s="686"/>
    </row>
    <row r="553" spans="1:43" ht="12.5" outlineLevel="3">
      <c r="A553" s="799" t="s">
        <v>2781</v>
      </c>
      <c r="B553" s="800" t="s">
        <v>2782</v>
      </c>
      <c r="C553" s="801" t="s">
        <v>2766</v>
      </c>
      <c r="D553" s="802"/>
      <c r="E553" s="803"/>
      <c r="F553" s="686">
        <v>0</v>
      </c>
      <c r="G553" s="686">
        <v>0</v>
      </c>
      <c r="H553" s="686">
        <v>0</v>
      </c>
      <c r="I553" s="804">
        <v>0</v>
      </c>
      <c r="J553" s="804"/>
      <c r="K553" s="805"/>
      <c r="L553" s="705">
        <v>0</v>
      </c>
      <c r="M553" s="707">
        <v>0</v>
      </c>
      <c r="N553" s="805"/>
      <c r="O553" s="705">
        <v>0</v>
      </c>
      <c r="P553" s="707">
        <v>0</v>
      </c>
      <c r="R553" s="703">
        <v>656820.41</v>
      </c>
      <c r="S553" s="703">
        <v>656820.41</v>
      </c>
      <c r="T553" s="686">
        <v>423572.45</v>
      </c>
      <c r="U553" s="686">
        <v>853566.19000000006</v>
      </c>
      <c r="V553" s="686">
        <v>1004458.2</v>
      </c>
      <c r="W553" s="686">
        <v>571014.97</v>
      </c>
      <c r="X553" s="686">
        <v>485014.9</v>
      </c>
      <c r="Y553" s="686">
        <v>1112501.07</v>
      </c>
      <c r="Z553" s="686">
        <v>0</v>
      </c>
      <c r="AA553" s="686">
        <v>0</v>
      </c>
      <c r="AB553" s="686">
        <v>0</v>
      </c>
      <c r="AC553" s="686">
        <v>0</v>
      </c>
      <c r="AD553" s="686">
        <v>0</v>
      </c>
      <c r="AE553" s="703">
        <v>0</v>
      </c>
      <c r="AF553" s="686">
        <v>0</v>
      </c>
      <c r="AG553" s="686">
        <v>0</v>
      </c>
      <c r="AH553" s="686">
        <v>0</v>
      </c>
      <c r="AI553" s="686">
        <v>0</v>
      </c>
      <c r="AJ553" s="686">
        <v>0</v>
      </c>
      <c r="AK553" s="686">
        <v>0</v>
      </c>
      <c r="AL553" s="686">
        <v>0</v>
      </c>
      <c r="AM553" s="686">
        <v>0</v>
      </c>
      <c r="AN553" s="686">
        <v>0</v>
      </c>
      <c r="AO553" s="686">
        <v>0</v>
      </c>
      <c r="AP553" s="704">
        <v>0</v>
      </c>
      <c r="AQ553" s="686"/>
    </row>
    <row r="554" spans="1:43" ht="12.5" outlineLevel="3">
      <c r="A554" s="799" t="s">
        <v>3407</v>
      </c>
      <c r="B554" s="800" t="s">
        <v>3408</v>
      </c>
      <c r="C554" s="801" t="s">
        <v>2785</v>
      </c>
      <c r="D554" s="802"/>
      <c r="E554" s="803"/>
      <c r="F554" s="686">
        <v>-49346</v>
      </c>
      <c r="G554" s="686">
        <v>-49346</v>
      </c>
      <c r="H554" s="686">
        <v>0</v>
      </c>
      <c r="I554" s="804">
        <v>0</v>
      </c>
      <c r="J554" s="804"/>
      <c r="K554" s="805"/>
      <c r="L554" s="705">
        <v>-49346</v>
      </c>
      <c r="M554" s="707">
        <v>0</v>
      </c>
      <c r="N554" s="805"/>
      <c r="O554" s="705">
        <v>-49346</v>
      </c>
      <c r="P554" s="707">
        <v>0</v>
      </c>
      <c r="R554" s="703">
        <v>0</v>
      </c>
      <c r="S554" s="703">
        <v>0</v>
      </c>
      <c r="T554" s="686">
        <v>0</v>
      </c>
      <c r="U554" s="686">
        <v>0</v>
      </c>
      <c r="V554" s="686">
        <v>0</v>
      </c>
      <c r="W554" s="686">
        <v>0</v>
      </c>
      <c r="X554" s="686">
        <v>0</v>
      </c>
      <c r="Y554" s="686">
        <v>0</v>
      </c>
      <c r="Z554" s="686">
        <v>-49346</v>
      </c>
      <c r="AA554" s="686">
        <v>-49346</v>
      </c>
      <c r="AB554" s="686">
        <v>-49346</v>
      </c>
      <c r="AC554" s="686">
        <v>-49346</v>
      </c>
      <c r="AD554" s="686">
        <v>-49346</v>
      </c>
      <c r="AE554" s="703">
        <v>-49346</v>
      </c>
      <c r="AF554" s="686">
        <v>-49346</v>
      </c>
      <c r="AG554" s="686">
        <v>-49346</v>
      </c>
      <c r="AH554" s="686">
        <v>-49346</v>
      </c>
      <c r="AI554" s="686">
        <v>-49346</v>
      </c>
      <c r="AJ554" s="686">
        <v>-49346</v>
      </c>
      <c r="AK554" s="686">
        <v>-49346</v>
      </c>
      <c r="AL554" s="686">
        <v>-49346</v>
      </c>
      <c r="AM554" s="686">
        <v>-49346</v>
      </c>
      <c r="AN554" s="686">
        <v>-49346</v>
      </c>
      <c r="AO554" s="686">
        <v>-49346</v>
      </c>
      <c r="AP554" s="704">
        <v>-49346</v>
      </c>
      <c r="AQ554" s="686"/>
    </row>
    <row r="555" spans="1:43" ht="12.5" outlineLevel="3">
      <c r="A555" s="799" t="s">
        <v>2783</v>
      </c>
      <c r="B555" s="800" t="s">
        <v>2784</v>
      </c>
      <c r="C555" s="801" t="s">
        <v>2785</v>
      </c>
      <c r="D555" s="802"/>
      <c r="E555" s="803"/>
      <c r="F555" s="686">
        <v>0</v>
      </c>
      <c r="G555" s="686">
        <v>0</v>
      </c>
      <c r="H555" s="686">
        <v>0</v>
      </c>
      <c r="I555" s="804">
        <v>0</v>
      </c>
      <c r="J555" s="804"/>
      <c r="K555" s="805"/>
      <c r="L555" s="705">
        <v>0</v>
      </c>
      <c r="M555" s="707">
        <v>0</v>
      </c>
      <c r="N555" s="805"/>
      <c r="O555" s="705">
        <v>0</v>
      </c>
      <c r="P555" s="707">
        <v>0</v>
      </c>
      <c r="R555" s="703">
        <v>-49346</v>
      </c>
      <c r="S555" s="703">
        <v>-49346</v>
      </c>
      <c r="T555" s="686">
        <v>-49346</v>
      </c>
      <c r="U555" s="686">
        <v>-49346</v>
      </c>
      <c r="V555" s="686">
        <v>-49346</v>
      </c>
      <c r="W555" s="686">
        <v>-49346</v>
      </c>
      <c r="X555" s="686">
        <v>-49346</v>
      </c>
      <c r="Y555" s="686">
        <v>-49346</v>
      </c>
      <c r="Z555" s="686">
        <v>0</v>
      </c>
      <c r="AA555" s="686">
        <v>0</v>
      </c>
      <c r="AB555" s="686">
        <v>0</v>
      </c>
      <c r="AC555" s="686">
        <v>0</v>
      </c>
      <c r="AD555" s="686">
        <v>0</v>
      </c>
      <c r="AE555" s="703">
        <v>0</v>
      </c>
      <c r="AF555" s="686">
        <v>0</v>
      </c>
      <c r="AG555" s="686">
        <v>0</v>
      </c>
      <c r="AH555" s="686">
        <v>0</v>
      </c>
      <c r="AI555" s="686">
        <v>0</v>
      </c>
      <c r="AJ555" s="686">
        <v>0</v>
      </c>
      <c r="AK555" s="686">
        <v>0</v>
      </c>
      <c r="AL555" s="686">
        <v>0</v>
      </c>
      <c r="AM555" s="686">
        <v>0</v>
      </c>
      <c r="AN555" s="686">
        <v>0</v>
      </c>
      <c r="AO555" s="686">
        <v>0</v>
      </c>
      <c r="AP555" s="704">
        <v>0</v>
      </c>
      <c r="AQ555" s="686"/>
    </row>
    <row r="556" spans="1:43" ht="12.5" outlineLevel="3">
      <c r="A556" s="799" t="s">
        <v>2786</v>
      </c>
      <c r="B556" s="800" t="s">
        <v>2787</v>
      </c>
      <c r="C556" s="801" t="s">
        <v>1408</v>
      </c>
      <c r="D556" s="802"/>
      <c r="E556" s="803"/>
      <c r="F556" s="686">
        <v>93022.900000000009</v>
      </c>
      <c r="G556" s="686">
        <v>58685.18</v>
      </c>
      <c r="H556" s="686">
        <v>34337.720000000008</v>
      </c>
      <c r="I556" s="804">
        <v>0.58511740102015553</v>
      </c>
      <c r="J556" s="804"/>
      <c r="K556" s="805"/>
      <c r="L556" s="705">
        <v>94425.08</v>
      </c>
      <c r="M556" s="707">
        <v>-1402.179999999993</v>
      </c>
      <c r="N556" s="805"/>
      <c r="O556" s="705">
        <v>90361.56</v>
      </c>
      <c r="P556" s="707">
        <v>2661.3400000000111</v>
      </c>
      <c r="R556" s="703">
        <v>50543.73</v>
      </c>
      <c r="S556" s="703">
        <v>80321.78</v>
      </c>
      <c r="T556" s="686">
        <v>75849.16</v>
      </c>
      <c r="U556" s="686">
        <v>87214.95</v>
      </c>
      <c r="V556" s="686">
        <v>122820.08</v>
      </c>
      <c r="W556" s="686">
        <v>47268.55</v>
      </c>
      <c r="X556" s="686">
        <v>42980.66</v>
      </c>
      <c r="Y556" s="686">
        <v>154709.70000000001</v>
      </c>
      <c r="Z556" s="686">
        <v>94425.08</v>
      </c>
      <c r="AA556" s="686">
        <v>112315.46</v>
      </c>
      <c r="AB556" s="686">
        <v>134980.26999999999</v>
      </c>
      <c r="AC556" s="686">
        <v>38982.19</v>
      </c>
      <c r="AD556" s="686">
        <v>58685.18</v>
      </c>
      <c r="AE556" s="703">
        <v>109922.22</v>
      </c>
      <c r="AF556" s="686">
        <v>89618.81</v>
      </c>
      <c r="AG556" s="686">
        <v>95633.3</v>
      </c>
      <c r="AH556" s="686">
        <v>128360.07</v>
      </c>
      <c r="AI556" s="686">
        <v>66001.320000000007</v>
      </c>
      <c r="AJ556" s="686">
        <v>59985.9</v>
      </c>
      <c r="AK556" s="686">
        <v>90361.56</v>
      </c>
      <c r="AL556" s="686">
        <v>93022.900000000009</v>
      </c>
      <c r="AM556" s="686">
        <v>93012.94</v>
      </c>
      <c r="AN556" s="686">
        <v>93012.94</v>
      </c>
      <c r="AO556" s="686">
        <v>93012.94</v>
      </c>
      <c r="AP556" s="704">
        <v>93012.94</v>
      </c>
      <c r="AQ556" s="686"/>
    </row>
    <row r="557" spans="1:43" ht="12.5" outlineLevel="3">
      <c r="A557" s="799" t="s">
        <v>2788</v>
      </c>
      <c r="B557" s="800" t="s">
        <v>2789</v>
      </c>
      <c r="C557" s="801" t="s">
        <v>1411</v>
      </c>
      <c r="D557" s="802"/>
      <c r="E557" s="803"/>
      <c r="F557" s="686">
        <v>70.94</v>
      </c>
      <c r="G557" s="686">
        <v>4546.25</v>
      </c>
      <c r="H557" s="686">
        <v>-4475.3100000000004</v>
      </c>
      <c r="I557" s="804">
        <v>-0.9843959307121255</v>
      </c>
      <c r="J557" s="804"/>
      <c r="K557" s="805"/>
      <c r="L557" s="705">
        <v>86.58</v>
      </c>
      <c r="M557" s="707">
        <v>-15.64</v>
      </c>
      <c r="N557" s="805"/>
      <c r="O557" s="705">
        <v>107.81</v>
      </c>
      <c r="P557" s="707">
        <v>-36.870000000000005</v>
      </c>
      <c r="R557" s="703">
        <v>3748.19</v>
      </c>
      <c r="S557" s="703">
        <v>3574.46</v>
      </c>
      <c r="T557" s="686">
        <v>134.97</v>
      </c>
      <c r="U557" s="686">
        <v>17.11</v>
      </c>
      <c r="V557" s="686">
        <v>71.28</v>
      </c>
      <c r="W557" s="686">
        <v>15.07</v>
      </c>
      <c r="X557" s="686">
        <v>20.82</v>
      </c>
      <c r="Y557" s="686">
        <v>86</v>
      </c>
      <c r="Z557" s="686">
        <v>86.58</v>
      </c>
      <c r="AA557" s="686">
        <v>81.62</v>
      </c>
      <c r="AB557" s="686">
        <v>46.06</v>
      </c>
      <c r="AC557" s="686">
        <v>0</v>
      </c>
      <c r="AD557" s="686">
        <v>4546.25</v>
      </c>
      <c r="AE557" s="703">
        <v>4140.53</v>
      </c>
      <c r="AF557" s="686">
        <v>166.57</v>
      </c>
      <c r="AG557" s="686">
        <v>61.230000000000004</v>
      </c>
      <c r="AH557" s="686">
        <v>69.19</v>
      </c>
      <c r="AI557" s="686">
        <v>70.87</v>
      </c>
      <c r="AJ557" s="686">
        <v>70.97</v>
      </c>
      <c r="AK557" s="686">
        <v>107.81</v>
      </c>
      <c r="AL557" s="686">
        <v>70.94</v>
      </c>
      <c r="AM557" s="686">
        <v>114.43</v>
      </c>
      <c r="AN557" s="686">
        <v>114.43</v>
      </c>
      <c r="AO557" s="686">
        <v>114.43</v>
      </c>
      <c r="AP557" s="704">
        <v>114.43</v>
      </c>
      <c r="AQ557" s="686"/>
    </row>
    <row r="558" spans="1:43" ht="12.5" outlineLevel="3">
      <c r="A558" s="799" t="s">
        <v>2790</v>
      </c>
      <c r="B558" s="800" t="s">
        <v>2791</v>
      </c>
      <c r="C558" s="801" t="s">
        <v>1426</v>
      </c>
      <c r="D558" s="802"/>
      <c r="E558" s="803"/>
      <c r="F558" s="686">
        <v>95.34</v>
      </c>
      <c r="G558" s="686">
        <v>2489.7800000000002</v>
      </c>
      <c r="H558" s="686">
        <v>-2394.44</v>
      </c>
      <c r="I558" s="804">
        <v>-0.96170746009687602</v>
      </c>
      <c r="J558" s="804"/>
      <c r="K558" s="805"/>
      <c r="L558" s="705">
        <v>48.08</v>
      </c>
      <c r="M558" s="707">
        <v>47.260000000000005</v>
      </c>
      <c r="N558" s="805"/>
      <c r="O558" s="705">
        <v>121.37</v>
      </c>
      <c r="P558" s="707">
        <v>-26.03</v>
      </c>
      <c r="R558" s="703">
        <v>2142.2600000000002</v>
      </c>
      <c r="S558" s="703">
        <v>3145.92</v>
      </c>
      <c r="T558" s="686">
        <v>737.19</v>
      </c>
      <c r="U558" s="686">
        <v>56.96</v>
      </c>
      <c r="V558" s="686">
        <v>57.32</v>
      </c>
      <c r="W558" s="686">
        <v>7.8</v>
      </c>
      <c r="X558" s="686">
        <v>11.86</v>
      </c>
      <c r="Y558" s="686">
        <v>37.08</v>
      </c>
      <c r="Z558" s="686">
        <v>48.08</v>
      </c>
      <c r="AA558" s="686">
        <v>66.11</v>
      </c>
      <c r="AB558" s="686">
        <v>123.81</v>
      </c>
      <c r="AC558" s="686">
        <v>19.59</v>
      </c>
      <c r="AD558" s="686">
        <v>2489.7800000000002</v>
      </c>
      <c r="AE558" s="703">
        <v>3808.65</v>
      </c>
      <c r="AF558" s="686">
        <v>660.67</v>
      </c>
      <c r="AG558" s="686">
        <v>66.87</v>
      </c>
      <c r="AH558" s="686">
        <v>49.9</v>
      </c>
      <c r="AI558" s="686">
        <v>68.84</v>
      </c>
      <c r="AJ558" s="686">
        <v>202.03</v>
      </c>
      <c r="AK558" s="686">
        <v>121.37</v>
      </c>
      <c r="AL558" s="686">
        <v>95.34</v>
      </c>
      <c r="AM558" s="686">
        <v>78.61</v>
      </c>
      <c r="AN558" s="686">
        <v>78.61</v>
      </c>
      <c r="AO558" s="686">
        <v>78.61</v>
      </c>
      <c r="AP558" s="704">
        <v>78.61</v>
      </c>
      <c r="AQ558" s="686"/>
    </row>
    <row r="559" spans="1:43" ht="12.5" outlineLevel="3">
      <c r="A559" s="799" t="s">
        <v>3445</v>
      </c>
      <c r="B559" s="800" t="s">
        <v>3446</v>
      </c>
      <c r="C559" s="801" t="s">
        <v>1431</v>
      </c>
      <c r="D559" s="802"/>
      <c r="E559" s="803"/>
      <c r="F559" s="686">
        <v>0</v>
      </c>
      <c r="G559" s="686">
        <v>0</v>
      </c>
      <c r="H559" s="686">
        <v>0</v>
      </c>
      <c r="I559" s="804">
        <v>0</v>
      </c>
      <c r="J559" s="804"/>
      <c r="K559" s="805"/>
      <c r="L559" s="705">
        <v>0</v>
      </c>
      <c r="M559" s="707">
        <v>0</v>
      </c>
      <c r="N559" s="805"/>
      <c r="O559" s="705">
        <v>0</v>
      </c>
      <c r="P559" s="707">
        <v>0</v>
      </c>
      <c r="R559" s="703">
        <v>0</v>
      </c>
      <c r="S559" s="703">
        <v>0</v>
      </c>
      <c r="T559" s="686">
        <v>0</v>
      </c>
      <c r="U559" s="686">
        <v>0</v>
      </c>
      <c r="V559" s="686">
        <v>0</v>
      </c>
      <c r="W559" s="686">
        <v>0</v>
      </c>
      <c r="X559" s="686">
        <v>0</v>
      </c>
      <c r="Y559" s="686">
        <v>0</v>
      </c>
      <c r="Z559" s="686">
        <v>0</v>
      </c>
      <c r="AA559" s="686">
        <v>0</v>
      </c>
      <c r="AB559" s="686">
        <v>0</v>
      </c>
      <c r="AC559" s="686">
        <v>397417.7</v>
      </c>
      <c r="AD559" s="686">
        <v>0</v>
      </c>
      <c r="AE559" s="703">
        <v>0</v>
      </c>
      <c r="AF559" s="686">
        <v>0</v>
      </c>
      <c r="AG559" s="686">
        <v>0</v>
      </c>
      <c r="AH559" s="686">
        <v>0</v>
      </c>
      <c r="AI559" s="686">
        <v>0</v>
      </c>
      <c r="AJ559" s="686">
        <v>0</v>
      </c>
      <c r="AK559" s="686">
        <v>0</v>
      </c>
      <c r="AL559" s="686">
        <v>0</v>
      </c>
      <c r="AM559" s="686">
        <v>0</v>
      </c>
      <c r="AN559" s="686">
        <v>0</v>
      </c>
      <c r="AO559" s="686">
        <v>0</v>
      </c>
      <c r="AP559" s="704">
        <v>0</v>
      </c>
      <c r="AQ559" s="686"/>
    </row>
    <row r="560" spans="1:43" ht="12.5" outlineLevel="3">
      <c r="A560" s="799" t="s">
        <v>2792</v>
      </c>
      <c r="B560" s="800" t="s">
        <v>2793</v>
      </c>
      <c r="C560" s="801" t="s">
        <v>1431</v>
      </c>
      <c r="D560" s="802"/>
      <c r="E560" s="803"/>
      <c r="F560" s="686">
        <v>4.0000000000000001E-3</v>
      </c>
      <c r="G560" s="686">
        <v>4.0000000000000001E-3</v>
      </c>
      <c r="H560" s="686">
        <v>0</v>
      </c>
      <c r="I560" s="804">
        <v>0</v>
      </c>
      <c r="J560" s="804"/>
      <c r="K560" s="805"/>
      <c r="L560" s="705">
        <v>4.0000000000000001E-3</v>
      </c>
      <c r="M560" s="707">
        <v>0</v>
      </c>
      <c r="N560" s="805"/>
      <c r="O560" s="705">
        <v>4.0000000000000001E-3</v>
      </c>
      <c r="P560" s="707">
        <v>0</v>
      </c>
      <c r="R560" s="703">
        <v>4.0000000000000001E-3</v>
      </c>
      <c r="S560" s="703">
        <v>4.0000000000000001E-3</v>
      </c>
      <c r="T560" s="686">
        <v>4.0000000000000001E-3</v>
      </c>
      <c r="U560" s="686">
        <v>4.0000000000000001E-3</v>
      </c>
      <c r="V560" s="686">
        <v>4.0000000000000001E-3</v>
      </c>
      <c r="W560" s="686">
        <v>4.0000000000000001E-3</v>
      </c>
      <c r="X560" s="686">
        <v>4.0000000000000001E-3</v>
      </c>
      <c r="Y560" s="686">
        <v>4.0000000000000001E-3</v>
      </c>
      <c r="Z560" s="686">
        <v>4.0000000000000001E-3</v>
      </c>
      <c r="AA560" s="686">
        <v>4.0000000000000001E-3</v>
      </c>
      <c r="AB560" s="686">
        <v>4.0000000000000001E-3</v>
      </c>
      <c r="AC560" s="686">
        <v>4.0000000000000001E-3</v>
      </c>
      <c r="AD560" s="686">
        <v>4.0000000000000001E-3</v>
      </c>
      <c r="AE560" s="703">
        <v>4.0000000000000001E-3</v>
      </c>
      <c r="AF560" s="686">
        <v>4.0000000000000001E-3</v>
      </c>
      <c r="AG560" s="686">
        <v>4.0000000000000001E-3</v>
      </c>
      <c r="AH560" s="686">
        <v>4.0000000000000001E-3</v>
      </c>
      <c r="AI560" s="686">
        <v>4.0000000000000001E-3</v>
      </c>
      <c r="AJ560" s="686">
        <v>4.0000000000000001E-3</v>
      </c>
      <c r="AK560" s="686">
        <v>4.0000000000000001E-3</v>
      </c>
      <c r="AL560" s="686">
        <v>4.0000000000000001E-3</v>
      </c>
      <c r="AM560" s="686">
        <v>4.0000000000000001E-3</v>
      </c>
      <c r="AN560" s="686">
        <v>4.0000000000000001E-3</v>
      </c>
      <c r="AO560" s="686">
        <v>4.0000000000000001E-3</v>
      </c>
      <c r="AP560" s="704">
        <v>4.0000000000000001E-3</v>
      </c>
      <c r="AQ560" s="686"/>
    </row>
    <row r="561" spans="1:43" ht="12.5" outlineLevel="3">
      <c r="A561" s="799" t="s">
        <v>2794</v>
      </c>
      <c r="B561" s="800" t="s">
        <v>2795</v>
      </c>
      <c r="C561" s="801" t="s">
        <v>1431</v>
      </c>
      <c r="D561" s="802"/>
      <c r="E561" s="803"/>
      <c r="F561" s="686">
        <v>0</v>
      </c>
      <c r="G561" s="686">
        <v>0</v>
      </c>
      <c r="H561" s="686">
        <v>0</v>
      </c>
      <c r="I561" s="804">
        <v>0</v>
      </c>
      <c r="J561" s="804"/>
      <c r="K561" s="805"/>
      <c r="L561" s="705">
        <v>-1079612.94</v>
      </c>
      <c r="M561" s="707">
        <v>1079612.94</v>
      </c>
      <c r="N561" s="805"/>
      <c r="O561" s="705">
        <v>0</v>
      </c>
      <c r="P561" s="707">
        <v>0</v>
      </c>
      <c r="R561" s="703">
        <v>-530675.02</v>
      </c>
      <c r="S561" s="703">
        <v>-1079612.94</v>
      </c>
      <c r="T561" s="686">
        <v>-1374533.06</v>
      </c>
      <c r="U561" s="686">
        <v>-1079612.94</v>
      </c>
      <c r="V561" s="686">
        <v>-1079612.94</v>
      </c>
      <c r="W561" s="686">
        <v>-1079612.94</v>
      </c>
      <c r="X561" s="686">
        <v>-1079612.94</v>
      </c>
      <c r="Y561" s="686">
        <v>-1079612.94</v>
      </c>
      <c r="Z561" s="686">
        <v>-1079612.94</v>
      </c>
      <c r="AA561" s="686">
        <v>-1079612.94</v>
      </c>
      <c r="AB561" s="686">
        <v>-1079612.94</v>
      </c>
      <c r="AC561" s="686">
        <v>-1079612.94</v>
      </c>
      <c r="AD561" s="686">
        <v>0</v>
      </c>
      <c r="AE561" s="703">
        <v>0</v>
      </c>
      <c r="AF561" s="686">
        <v>0</v>
      </c>
      <c r="AG561" s="686">
        <v>0</v>
      </c>
      <c r="AH561" s="686">
        <v>0</v>
      </c>
      <c r="AI561" s="686">
        <v>0</v>
      </c>
      <c r="AJ561" s="686">
        <v>0</v>
      </c>
      <c r="AK561" s="686">
        <v>0</v>
      </c>
      <c r="AL561" s="686">
        <v>0</v>
      </c>
      <c r="AM561" s="686">
        <v>0</v>
      </c>
      <c r="AN561" s="686">
        <v>0</v>
      </c>
      <c r="AO561" s="686">
        <v>0</v>
      </c>
      <c r="AP561" s="704">
        <v>0</v>
      </c>
      <c r="AQ561" s="686"/>
    </row>
    <row r="562" spans="1:43" ht="12.5" outlineLevel="3">
      <c r="A562" s="799" t="s">
        <v>3262</v>
      </c>
      <c r="B562" s="800" t="s">
        <v>3263</v>
      </c>
      <c r="C562" s="801" t="s">
        <v>1431</v>
      </c>
      <c r="D562" s="802"/>
      <c r="E562" s="803"/>
      <c r="F562" s="686">
        <v>-91.08</v>
      </c>
      <c r="G562" s="686">
        <v>111384.51000000001</v>
      </c>
      <c r="H562" s="686">
        <v>-111475.59000000001</v>
      </c>
      <c r="I562" s="804">
        <v>-1.0008177079559806</v>
      </c>
      <c r="J562" s="804"/>
      <c r="K562" s="805"/>
      <c r="L562" s="705">
        <v>98244.97</v>
      </c>
      <c r="M562" s="707">
        <v>-98336.05</v>
      </c>
      <c r="N562" s="805"/>
      <c r="O562" s="705">
        <v>-91.08</v>
      </c>
      <c r="P562" s="707">
        <v>0</v>
      </c>
      <c r="R562" s="703">
        <v>0</v>
      </c>
      <c r="S562" s="703">
        <v>433612.44</v>
      </c>
      <c r="T562" s="686">
        <v>827177.87</v>
      </c>
      <c r="U562" s="686">
        <v>592606.65</v>
      </c>
      <c r="V562" s="686">
        <v>294363.10000000003</v>
      </c>
      <c r="W562" s="686">
        <v>271412.67</v>
      </c>
      <c r="X562" s="686">
        <v>84077.28</v>
      </c>
      <c r="Y562" s="686">
        <v>87775.34</v>
      </c>
      <c r="Z562" s="686">
        <v>98244.97</v>
      </c>
      <c r="AA562" s="686">
        <v>79046.33</v>
      </c>
      <c r="AB562" s="686">
        <v>137127.20000000001</v>
      </c>
      <c r="AC562" s="686">
        <v>140328.01999999999</v>
      </c>
      <c r="AD562" s="686">
        <v>111384.51000000001</v>
      </c>
      <c r="AE562" s="703">
        <v>3082.92</v>
      </c>
      <c r="AF562" s="686">
        <v>0</v>
      </c>
      <c r="AG562" s="686">
        <v>0</v>
      </c>
      <c r="AH562" s="686">
        <v>0</v>
      </c>
      <c r="AI562" s="686">
        <v>0</v>
      </c>
      <c r="AJ562" s="686">
        <v>-91.08</v>
      </c>
      <c r="AK562" s="686">
        <v>-91.08</v>
      </c>
      <c r="AL562" s="686">
        <v>-91.08</v>
      </c>
      <c r="AM562" s="686">
        <v>-91.08</v>
      </c>
      <c r="AN562" s="686">
        <v>-91.08</v>
      </c>
      <c r="AO562" s="686">
        <v>-91.08</v>
      </c>
      <c r="AP562" s="704">
        <v>-91.08</v>
      </c>
      <c r="AQ562" s="686"/>
    </row>
    <row r="563" spans="1:43" ht="12.5" outlineLevel="3">
      <c r="A563" s="799" t="s">
        <v>3598</v>
      </c>
      <c r="B563" s="800" t="s">
        <v>3599</v>
      </c>
      <c r="C563" s="801" t="s">
        <v>1431</v>
      </c>
      <c r="D563" s="802"/>
      <c r="E563" s="803"/>
      <c r="F563" s="686">
        <v>84044.888999999996</v>
      </c>
      <c r="G563" s="686">
        <v>0</v>
      </c>
      <c r="H563" s="686">
        <v>84044.888999999996</v>
      </c>
      <c r="I563" s="804" t="s">
        <v>3376</v>
      </c>
      <c r="J563" s="804"/>
      <c r="K563" s="805"/>
      <c r="L563" s="705">
        <v>0</v>
      </c>
      <c r="M563" s="707">
        <v>84044.888999999996</v>
      </c>
      <c r="N563" s="805"/>
      <c r="O563" s="705">
        <v>106312.80899999999</v>
      </c>
      <c r="P563" s="707">
        <v>-22267.919999999998</v>
      </c>
      <c r="R563" s="703">
        <v>0</v>
      </c>
      <c r="S563" s="703">
        <v>0</v>
      </c>
      <c r="T563" s="686">
        <v>0</v>
      </c>
      <c r="U563" s="686">
        <v>0</v>
      </c>
      <c r="V563" s="686">
        <v>0</v>
      </c>
      <c r="W563" s="686">
        <v>0</v>
      </c>
      <c r="X563" s="686">
        <v>0</v>
      </c>
      <c r="Y563" s="686">
        <v>0</v>
      </c>
      <c r="Z563" s="686">
        <v>0</v>
      </c>
      <c r="AA563" s="686">
        <v>0</v>
      </c>
      <c r="AB563" s="686">
        <v>0</v>
      </c>
      <c r="AC563" s="686">
        <v>0</v>
      </c>
      <c r="AD563" s="686">
        <v>0</v>
      </c>
      <c r="AE563" s="703">
        <v>78340.960000000006</v>
      </c>
      <c r="AF563" s="686">
        <v>84459.430999999997</v>
      </c>
      <c r="AG563" s="686">
        <v>165863.986</v>
      </c>
      <c r="AH563" s="686">
        <v>161526.59099999999</v>
      </c>
      <c r="AI563" s="686">
        <v>150347.739</v>
      </c>
      <c r="AJ563" s="686">
        <v>169549.519</v>
      </c>
      <c r="AK563" s="686">
        <v>106312.80899999999</v>
      </c>
      <c r="AL563" s="686">
        <v>84044.888999999996</v>
      </c>
      <c r="AM563" s="686">
        <v>107688.66899999999</v>
      </c>
      <c r="AN563" s="686">
        <v>107688.66899999999</v>
      </c>
      <c r="AO563" s="686">
        <v>107688.66899999999</v>
      </c>
      <c r="AP563" s="704">
        <v>107688.66899999999</v>
      </c>
      <c r="AQ563" s="686"/>
    </row>
    <row r="564" spans="1:43" ht="12.5" outlineLevel="3">
      <c r="A564" s="799" t="s">
        <v>2796</v>
      </c>
      <c r="B564" s="800" t="s">
        <v>2797</v>
      </c>
      <c r="C564" s="801" t="s">
        <v>1412</v>
      </c>
      <c r="D564" s="802"/>
      <c r="E564" s="803"/>
      <c r="F564" s="686">
        <v>0</v>
      </c>
      <c r="G564" s="686">
        <v>0</v>
      </c>
      <c r="H564" s="686">
        <v>0</v>
      </c>
      <c r="I564" s="804">
        <v>0</v>
      </c>
      <c r="J564" s="804"/>
      <c r="K564" s="805"/>
      <c r="L564" s="705">
        <v>0</v>
      </c>
      <c r="M564" s="707">
        <v>0</v>
      </c>
      <c r="N564" s="805"/>
      <c r="O564" s="705">
        <v>0</v>
      </c>
      <c r="P564" s="707">
        <v>0</v>
      </c>
      <c r="R564" s="703">
        <v>0</v>
      </c>
      <c r="S564" s="703">
        <v>0</v>
      </c>
      <c r="T564" s="686">
        <v>-832990.34</v>
      </c>
      <c r="U564" s="686">
        <v>0</v>
      </c>
      <c r="V564" s="686">
        <v>0</v>
      </c>
      <c r="W564" s="686">
        <v>0</v>
      </c>
      <c r="X564" s="686">
        <v>0</v>
      </c>
      <c r="Y564" s="686">
        <v>0</v>
      </c>
      <c r="Z564" s="686">
        <v>0</v>
      </c>
      <c r="AA564" s="686">
        <v>0</v>
      </c>
      <c r="AB564" s="686">
        <v>25903.25</v>
      </c>
      <c r="AC564" s="686">
        <v>0</v>
      </c>
      <c r="AD564" s="686">
        <v>0</v>
      </c>
      <c r="AE564" s="703">
        <v>0</v>
      </c>
      <c r="AF564" s="686">
        <v>0</v>
      </c>
      <c r="AG564" s="686">
        <v>0</v>
      </c>
      <c r="AH564" s="686">
        <v>0</v>
      </c>
      <c r="AI564" s="686">
        <v>0</v>
      </c>
      <c r="AJ564" s="686">
        <v>0</v>
      </c>
      <c r="AK564" s="686">
        <v>0</v>
      </c>
      <c r="AL564" s="686">
        <v>0</v>
      </c>
      <c r="AM564" s="686">
        <v>0</v>
      </c>
      <c r="AN564" s="686">
        <v>0</v>
      </c>
      <c r="AO564" s="686">
        <v>0</v>
      </c>
      <c r="AP564" s="704">
        <v>0</v>
      </c>
      <c r="AQ564" s="686"/>
    </row>
    <row r="565" spans="1:43" ht="12.5" outlineLevel="3">
      <c r="A565" s="799" t="s">
        <v>2798</v>
      </c>
      <c r="B565" s="800" t="s">
        <v>2799</v>
      </c>
      <c r="C565" s="801" t="s">
        <v>1412</v>
      </c>
      <c r="D565" s="802"/>
      <c r="E565" s="803"/>
      <c r="F565" s="686">
        <v>501756.45</v>
      </c>
      <c r="G565" s="686">
        <v>1950249.6</v>
      </c>
      <c r="H565" s="686">
        <v>-1448493.1500000001</v>
      </c>
      <c r="I565" s="804">
        <v>-0.74272193159275612</v>
      </c>
      <c r="J565" s="804"/>
      <c r="K565" s="805"/>
      <c r="L565" s="705">
        <v>10615528.789999999</v>
      </c>
      <c r="M565" s="707">
        <v>-10113772.34</v>
      </c>
      <c r="N565" s="805"/>
      <c r="O565" s="705">
        <v>687409.85</v>
      </c>
      <c r="P565" s="707">
        <v>-185653.39999999997</v>
      </c>
      <c r="R565" s="703">
        <v>20854219.780000001</v>
      </c>
      <c r="S565" s="703">
        <v>18192694.609999999</v>
      </c>
      <c r="T565" s="686">
        <v>16774141.99</v>
      </c>
      <c r="U565" s="686">
        <v>16774141.99</v>
      </c>
      <c r="V565" s="686">
        <v>16774141.99</v>
      </c>
      <c r="W565" s="686">
        <v>16774141.99</v>
      </c>
      <c r="X565" s="686">
        <v>16774141.99</v>
      </c>
      <c r="Y565" s="686">
        <v>11276968.710000001</v>
      </c>
      <c r="Z565" s="686">
        <v>10615528.789999999</v>
      </c>
      <c r="AA565" s="686">
        <v>8018978.7999999998</v>
      </c>
      <c r="AB565" s="686">
        <v>3705904.4699999997</v>
      </c>
      <c r="AC565" s="686">
        <v>3280556.91</v>
      </c>
      <c r="AD565" s="686">
        <v>1950249.6</v>
      </c>
      <c r="AE565" s="703">
        <v>937019.9</v>
      </c>
      <c r="AF565" s="686">
        <v>913103.21</v>
      </c>
      <c r="AG565" s="686">
        <v>917258.23999999999</v>
      </c>
      <c r="AH565" s="686">
        <v>687409.85</v>
      </c>
      <c r="AI565" s="686">
        <v>687409.85</v>
      </c>
      <c r="AJ565" s="686">
        <v>681667.91</v>
      </c>
      <c r="AK565" s="686">
        <v>687409.85</v>
      </c>
      <c r="AL565" s="686">
        <v>501756.45</v>
      </c>
      <c r="AM565" s="686">
        <v>501756.45</v>
      </c>
      <c r="AN565" s="686">
        <v>501756.45</v>
      </c>
      <c r="AO565" s="686">
        <v>501756.45</v>
      </c>
      <c r="AP565" s="704">
        <v>501756.45</v>
      </c>
      <c r="AQ565" s="686"/>
    </row>
    <row r="566" spans="1:43" ht="12.5" outlineLevel="3">
      <c r="A566" s="799" t="s">
        <v>2800</v>
      </c>
      <c r="B566" s="800" t="s">
        <v>2801</v>
      </c>
      <c r="C566" s="801" t="s">
        <v>1412</v>
      </c>
      <c r="D566" s="802"/>
      <c r="E566" s="803"/>
      <c r="F566" s="686">
        <v>414968.9</v>
      </c>
      <c r="G566" s="686">
        <v>17453624.989999998</v>
      </c>
      <c r="H566" s="686">
        <v>-17038656.09</v>
      </c>
      <c r="I566" s="804">
        <v>-0.9762244863036903</v>
      </c>
      <c r="J566" s="804"/>
      <c r="K566" s="805"/>
      <c r="L566" s="705">
        <v>24194865.510000002</v>
      </c>
      <c r="M566" s="707">
        <v>-23779896.610000003</v>
      </c>
      <c r="N566" s="805"/>
      <c r="O566" s="705">
        <v>429234.77</v>
      </c>
      <c r="P566" s="707">
        <v>-14265.869999999995</v>
      </c>
      <c r="R566" s="703">
        <v>25650386</v>
      </c>
      <c r="S566" s="703">
        <v>25650386</v>
      </c>
      <c r="T566" s="686">
        <v>25650386</v>
      </c>
      <c r="U566" s="686">
        <v>25650386</v>
      </c>
      <c r="V566" s="686">
        <v>25650386</v>
      </c>
      <c r="W566" s="686">
        <v>25650386</v>
      </c>
      <c r="X566" s="686">
        <v>25650386</v>
      </c>
      <c r="Y566" s="686">
        <v>25650386</v>
      </c>
      <c r="Z566" s="686">
        <v>24194865.510000002</v>
      </c>
      <c r="AA566" s="686">
        <v>24126841.100000001</v>
      </c>
      <c r="AB566" s="686">
        <v>24113707.68</v>
      </c>
      <c r="AC566" s="686">
        <v>24113141.989999998</v>
      </c>
      <c r="AD566" s="686">
        <v>17453624.989999998</v>
      </c>
      <c r="AE566" s="703">
        <v>17453624.989999998</v>
      </c>
      <c r="AF566" s="686">
        <v>11636602.26</v>
      </c>
      <c r="AG566" s="686">
        <v>11636602.26</v>
      </c>
      <c r="AH566" s="686">
        <v>1638453.44</v>
      </c>
      <c r="AI566" s="686">
        <v>860628.55</v>
      </c>
      <c r="AJ566" s="686">
        <v>451324.19</v>
      </c>
      <c r="AK566" s="686">
        <v>429234.77</v>
      </c>
      <c r="AL566" s="686">
        <v>414968.9</v>
      </c>
      <c r="AM566" s="686">
        <v>414968.9</v>
      </c>
      <c r="AN566" s="686">
        <v>414968.9</v>
      </c>
      <c r="AO566" s="686">
        <v>414968.9</v>
      </c>
      <c r="AP566" s="704">
        <v>414968.9</v>
      </c>
      <c r="AQ566" s="686"/>
    </row>
    <row r="567" spans="1:43" ht="12.5" outlineLevel="3">
      <c r="A567" s="799" t="s">
        <v>3403</v>
      </c>
      <c r="B567" s="800" t="s">
        <v>3404</v>
      </c>
      <c r="C567" s="801" t="s">
        <v>1412</v>
      </c>
      <c r="D567" s="802"/>
      <c r="E567" s="803"/>
      <c r="F567" s="686">
        <v>17965221.079999998</v>
      </c>
      <c r="G567" s="686">
        <v>19604697</v>
      </c>
      <c r="H567" s="686">
        <v>-1639475.9200000018</v>
      </c>
      <c r="I567" s="804">
        <v>-8.3626690073302423E-2</v>
      </c>
      <c r="J567" s="804"/>
      <c r="K567" s="805"/>
      <c r="L567" s="705">
        <v>66500</v>
      </c>
      <c r="M567" s="707">
        <v>17898721.079999998</v>
      </c>
      <c r="N567" s="805"/>
      <c r="O567" s="705">
        <v>19604697</v>
      </c>
      <c r="P567" s="707">
        <v>-1639475.9200000018</v>
      </c>
      <c r="R567" s="703">
        <v>0</v>
      </c>
      <c r="S567" s="703">
        <v>0</v>
      </c>
      <c r="T567" s="686">
        <v>0</v>
      </c>
      <c r="U567" s="686">
        <v>0</v>
      </c>
      <c r="V567" s="686">
        <v>0</v>
      </c>
      <c r="W567" s="686">
        <v>0</v>
      </c>
      <c r="X567" s="686">
        <v>0</v>
      </c>
      <c r="Y567" s="686">
        <v>67679.38</v>
      </c>
      <c r="Z567" s="686">
        <v>66500</v>
      </c>
      <c r="AA567" s="686">
        <v>66500</v>
      </c>
      <c r="AB567" s="686">
        <v>66500</v>
      </c>
      <c r="AC567" s="686">
        <v>66500</v>
      </c>
      <c r="AD567" s="686">
        <v>19604697</v>
      </c>
      <c r="AE567" s="703">
        <v>19604697</v>
      </c>
      <c r="AF567" s="686">
        <v>19604697</v>
      </c>
      <c r="AG567" s="686">
        <v>19604697</v>
      </c>
      <c r="AH567" s="686">
        <v>19604697</v>
      </c>
      <c r="AI567" s="686">
        <v>19604697</v>
      </c>
      <c r="AJ567" s="686">
        <v>19604697</v>
      </c>
      <c r="AK567" s="686">
        <v>19604697</v>
      </c>
      <c r="AL567" s="686">
        <v>17965221.079999998</v>
      </c>
      <c r="AM567" s="686">
        <v>17965221.079999998</v>
      </c>
      <c r="AN567" s="686">
        <v>17965221.079999998</v>
      </c>
      <c r="AO567" s="686">
        <v>17965221.079999998</v>
      </c>
      <c r="AP567" s="704">
        <v>17965221.079999998</v>
      </c>
      <c r="AQ567" s="686"/>
    </row>
    <row r="568" spans="1:43" ht="12.5" outlineLevel="3">
      <c r="A568" s="799" t="s">
        <v>3781</v>
      </c>
      <c r="B568" s="800" t="s">
        <v>3782</v>
      </c>
      <c r="C568" s="801" t="s">
        <v>1412</v>
      </c>
      <c r="D568" s="802"/>
      <c r="E568" s="803"/>
      <c r="F568" s="686">
        <v>65800</v>
      </c>
      <c r="G568" s="686">
        <v>0</v>
      </c>
      <c r="H568" s="686">
        <v>65800</v>
      </c>
      <c r="I568" s="804" t="s">
        <v>3376</v>
      </c>
      <c r="J568" s="804"/>
      <c r="K568" s="805"/>
      <c r="L568" s="705">
        <v>0</v>
      </c>
      <c r="M568" s="707">
        <v>65800</v>
      </c>
      <c r="N568" s="805"/>
      <c r="O568" s="705">
        <v>65800</v>
      </c>
      <c r="P568" s="707">
        <v>0</v>
      </c>
      <c r="R568" s="703">
        <v>0</v>
      </c>
      <c r="S568" s="703">
        <v>0</v>
      </c>
      <c r="T568" s="686">
        <v>0</v>
      </c>
      <c r="U568" s="686">
        <v>0</v>
      </c>
      <c r="V568" s="686">
        <v>0</v>
      </c>
      <c r="W568" s="686">
        <v>0</v>
      </c>
      <c r="X568" s="686">
        <v>0</v>
      </c>
      <c r="Y568" s="686">
        <v>0</v>
      </c>
      <c r="Z568" s="686">
        <v>0</v>
      </c>
      <c r="AA568" s="686">
        <v>0</v>
      </c>
      <c r="AB568" s="686">
        <v>0</v>
      </c>
      <c r="AC568" s="686">
        <v>0</v>
      </c>
      <c r="AD568" s="686">
        <v>0</v>
      </c>
      <c r="AE568" s="703">
        <v>0</v>
      </c>
      <c r="AF568" s="686">
        <v>0</v>
      </c>
      <c r="AG568" s="686">
        <v>0</v>
      </c>
      <c r="AH568" s="686">
        <v>0</v>
      </c>
      <c r="AI568" s="686">
        <v>0</v>
      </c>
      <c r="AJ568" s="686">
        <v>0</v>
      </c>
      <c r="AK568" s="686">
        <v>65800</v>
      </c>
      <c r="AL568" s="686">
        <v>65800</v>
      </c>
      <c r="AM568" s="686">
        <v>65800</v>
      </c>
      <c r="AN568" s="686">
        <v>65800</v>
      </c>
      <c r="AO568" s="686">
        <v>65800</v>
      </c>
      <c r="AP568" s="704">
        <v>65800</v>
      </c>
      <c r="AQ568" s="686"/>
    </row>
    <row r="569" spans="1:43" ht="12.5" outlineLevel="3">
      <c r="A569" s="799" t="s">
        <v>2802</v>
      </c>
      <c r="B569" s="800" t="s">
        <v>2803</v>
      </c>
      <c r="C569" s="801" t="s">
        <v>1427</v>
      </c>
      <c r="D569" s="802"/>
      <c r="E569" s="803"/>
      <c r="F569" s="686">
        <v>-225823</v>
      </c>
      <c r="G569" s="686">
        <v>-225823</v>
      </c>
      <c r="H569" s="686">
        <v>0</v>
      </c>
      <c r="I569" s="804">
        <v>0</v>
      </c>
      <c r="J569" s="804"/>
      <c r="K569" s="805"/>
      <c r="L569" s="705">
        <v>-225823</v>
      </c>
      <c r="M569" s="707">
        <v>0</v>
      </c>
      <c r="N569" s="805"/>
      <c r="O569" s="705">
        <v>-225823</v>
      </c>
      <c r="P569" s="707">
        <v>0</v>
      </c>
      <c r="R569" s="703">
        <v>-225823</v>
      </c>
      <c r="S569" s="703">
        <v>-225823</v>
      </c>
      <c r="T569" s="686">
        <v>-225823</v>
      </c>
      <c r="U569" s="686">
        <v>-225823</v>
      </c>
      <c r="V569" s="686">
        <v>-225823</v>
      </c>
      <c r="W569" s="686">
        <v>-225823</v>
      </c>
      <c r="X569" s="686">
        <v>-225823</v>
      </c>
      <c r="Y569" s="686">
        <v>-225823</v>
      </c>
      <c r="Z569" s="686">
        <v>-225823</v>
      </c>
      <c r="AA569" s="686">
        <v>-225823</v>
      </c>
      <c r="AB569" s="686">
        <v>-225823</v>
      </c>
      <c r="AC569" s="686">
        <v>-225823</v>
      </c>
      <c r="AD569" s="686">
        <v>-225823</v>
      </c>
      <c r="AE569" s="703">
        <v>-225823</v>
      </c>
      <c r="AF569" s="686">
        <v>-225823</v>
      </c>
      <c r="AG569" s="686">
        <v>-225823</v>
      </c>
      <c r="AH569" s="686">
        <v>-225823</v>
      </c>
      <c r="AI569" s="686">
        <v>-225823</v>
      </c>
      <c r="AJ569" s="686">
        <v>-225823</v>
      </c>
      <c r="AK569" s="686">
        <v>-225823</v>
      </c>
      <c r="AL569" s="686">
        <v>-225823</v>
      </c>
      <c r="AM569" s="686">
        <v>-225823</v>
      </c>
      <c r="AN569" s="686">
        <v>-225823</v>
      </c>
      <c r="AO569" s="686">
        <v>-225823</v>
      </c>
      <c r="AP569" s="704">
        <v>-225823</v>
      </c>
      <c r="AQ569" s="686"/>
    </row>
    <row r="570" spans="1:43" ht="12.5" outlineLevel="3">
      <c r="A570" s="799" t="s">
        <v>2804</v>
      </c>
      <c r="B570" s="800" t="s">
        <v>2805</v>
      </c>
      <c r="C570" s="801" t="s">
        <v>1427</v>
      </c>
      <c r="D570" s="802"/>
      <c r="E570" s="803"/>
      <c r="F570" s="686">
        <v>174650</v>
      </c>
      <c r="G570" s="686">
        <v>174650</v>
      </c>
      <c r="H570" s="686">
        <v>0</v>
      </c>
      <c r="I570" s="804">
        <v>0</v>
      </c>
      <c r="J570" s="804"/>
      <c r="K570" s="805"/>
      <c r="L570" s="705">
        <v>174650</v>
      </c>
      <c r="M570" s="707">
        <v>0</v>
      </c>
      <c r="N570" s="805"/>
      <c r="O570" s="705">
        <v>174650</v>
      </c>
      <c r="P570" s="707">
        <v>0</v>
      </c>
      <c r="R570" s="703">
        <v>174650</v>
      </c>
      <c r="S570" s="703">
        <v>174650</v>
      </c>
      <c r="T570" s="686">
        <v>174650</v>
      </c>
      <c r="U570" s="686">
        <v>174650</v>
      </c>
      <c r="V570" s="686">
        <v>174650</v>
      </c>
      <c r="W570" s="686">
        <v>174650</v>
      </c>
      <c r="X570" s="686">
        <v>174650</v>
      </c>
      <c r="Y570" s="686">
        <v>174650</v>
      </c>
      <c r="Z570" s="686">
        <v>174650</v>
      </c>
      <c r="AA570" s="686">
        <v>174650</v>
      </c>
      <c r="AB570" s="686">
        <v>174650</v>
      </c>
      <c r="AC570" s="686">
        <v>174650</v>
      </c>
      <c r="AD570" s="686">
        <v>174650</v>
      </c>
      <c r="AE570" s="703">
        <v>174650</v>
      </c>
      <c r="AF570" s="686">
        <v>174650</v>
      </c>
      <c r="AG570" s="686">
        <v>174650</v>
      </c>
      <c r="AH570" s="686">
        <v>174650</v>
      </c>
      <c r="AI570" s="686">
        <v>174650</v>
      </c>
      <c r="AJ570" s="686">
        <v>174650</v>
      </c>
      <c r="AK570" s="686">
        <v>174650</v>
      </c>
      <c r="AL570" s="686">
        <v>174650</v>
      </c>
      <c r="AM570" s="686">
        <v>174650</v>
      </c>
      <c r="AN570" s="686">
        <v>174650</v>
      </c>
      <c r="AO570" s="686">
        <v>174650</v>
      </c>
      <c r="AP570" s="704">
        <v>174650</v>
      </c>
      <c r="AQ570" s="686"/>
    </row>
    <row r="571" spans="1:43" ht="12.5" outlineLevel="3">
      <c r="A571" s="799" t="s">
        <v>2806</v>
      </c>
      <c r="B571" s="800" t="s">
        <v>2807</v>
      </c>
      <c r="C571" s="801" t="s">
        <v>1427</v>
      </c>
      <c r="D571" s="802"/>
      <c r="E571" s="803"/>
      <c r="F571" s="686">
        <v>243115</v>
      </c>
      <c r="G571" s="686">
        <v>243115</v>
      </c>
      <c r="H571" s="686">
        <v>0</v>
      </c>
      <c r="I571" s="804">
        <v>0</v>
      </c>
      <c r="J571" s="804"/>
      <c r="K571" s="805"/>
      <c r="L571" s="705">
        <v>243115</v>
      </c>
      <c r="M571" s="707">
        <v>0</v>
      </c>
      <c r="N571" s="805"/>
      <c r="O571" s="705">
        <v>243115</v>
      </c>
      <c r="P571" s="707">
        <v>0</v>
      </c>
      <c r="R571" s="703">
        <v>243115</v>
      </c>
      <c r="S571" s="703">
        <v>243115</v>
      </c>
      <c r="T571" s="686">
        <v>243115</v>
      </c>
      <c r="U571" s="686">
        <v>243115</v>
      </c>
      <c r="V571" s="686">
        <v>243115</v>
      </c>
      <c r="W571" s="686">
        <v>243115</v>
      </c>
      <c r="X571" s="686">
        <v>243115</v>
      </c>
      <c r="Y571" s="686">
        <v>243115</v>
      </c>
      <c r="Z571" s="686">
        <v>243115</v>
      </c>
      <c r="AA571" s="686">
        <v>243115</v>
      </c>
      <c r="AB571" s="686">
        <v>243115</v>
      </c>
      <c r="AC571" s="686">
        <v>243115</v>
      </c>
      <c r="AD571" s="686">
        <v>243115</v>
      </c>
      <c r="AE571" s="703">
        <v>243115</v>
      </c>
      <c r="AF571" s="686">
        <v>243115</v>
      </c>
      <c r="AG571" s="686">
        <v>243115</v>
      </c>
      <c r="AH571" s="686">
        <v>243115</v>
      </c>
      <c r="AI571" s="686">
        <v>243115</v>
      </c>
      <c r="AJ571" s="686">
        <v>243115</v>
      </c>
      <c r="AK571" s="686">
        <v>243115</v>
      </c>
      <c r="AL571" s="686">
        <v>243115</v>
      </c>
      <c r="AM571" s="686">
        <v>243115</v>
      </c>
      <c r="AN571" s="686">
        <v>243115</v>
      </c>
      <c r="AO571" s="686">
        <v>243115</v>
      </c>
      <c r="AP571" s="704">
        <v>243115</v>
      </c>
      <c r="AQ571" s="686"/>
    </row>
    <row r="572" spans="1:43" ht="12.5" outlineLevel="3">
      <c r="A572" s="799" t="s">
        <v>2808</v>
      </c>
      <c r="B572" s="800" t="s">
        <v>2809</v>
      </c>
      <c r="C572" s="801" t="s">
        <v>1427</v>
      </c>
      <c r="D572" s="802"/>
      <c r="E572" s="803"/>
      <c r="F572" s="686">
        <v>48643</v>
      </c>
      <c r="G572" s="686">
        <v>48643</v>
      </c>
      <c r="H572" s="686">
        <v>0</v>
      </c>
      <c r="I572" s="804">
        <v>0</v>
      </c>
      <c r="J572" s="804"/>
      <c r="K572" s="805"/>
      <c r="L572" s="705">
        <v>48643</v>
      </c>
      <c r="M572" s="707">
        <v>0</v>
      </c>
      <c r="N572" s="805"/>
      <c r="O572" s="705">
        <v>48643</v>
      </c>
      <c r="P572" s="707">
        <v>0</v>
      </c>
      <c r="R572" s="703">
        <v>48643</v>
      </c>
      <c r="S572" s="703">
        <v>48643</v>
      </c>
      <c r="T572" s="686">
        <v>48643</v>
      </c>
      <c r="U572" s="686">
        <v>48643</v>
      </c>
      <c r="V572" s="686">
        <v>48643</v>
      </c>
      <c r="W572" s="686">
        <v>48643</v>
      </c>
      <c r="X572" s="686">
        <v>48643</v>
      </c>
      <c r="Y572" s="686">
        <v>48643</v>
      </c>
      <c r="Z572" s="686">
        <v>48643</v>
      </c>
      <c r="AA572" s="686">
        <v>48643</v>
      </c>
      <c r="AB572" s="686">
        <v>48643</v>
      </c>
      <c r="AC572" s="686">
        <v>48643</v>
      </c>
      <c r="AD572" s="686">
        <v>48643</v>
      </c>
      <c r="AE572" s="703">
        <v>48643</v>
      </c>
      <c r="AF572" s="686">
        <v>48643</v>
      </c>
      <c r="AG572" s="686">
        <v>48643</v>
      </c>
      <c r="AH572" s="686">
        <v>48643</v>
      </c>
      <c r="AI572" s="686">
        <v>48643</v>
      </c>
      <c r="AJ572" s="686">
        <v>48643</v>
      </c>
      <c r="AK572" s="686">
        <v>48643</v>
      </c>
      <c r="AL572" s="686">
        <v>48643</v>
      </c>
      <c r="AM572" s="686">
        <v>48643</v>
      </c>
      <c r="AN572" s="686">
        <v>48643</v>
      </c>
      <c r="AO572" s="686">
        <v>48643</v>
      </c>
      <c r="AP572" s="704">
        <v>48643</v>
      </c>
      <c r="AQ572" s="686"/>
    </row>
    <row r="573" spans="1:43" ht="12.5" outlineLevel="3">
      <c r="A573" s="799" t="s">
        <v>3697</v>
      </c>
      <c r="B573" s="800" t="s">
        <v>3698</v>
      </c>
      <c r="C573" s="801" t="s">
        <v>2810</v>
      </c>
      <c r="D573" s="802"/>
      <c r="E573" s="803"/>
      <c r="F573" s="686">
        <v>0</v>
      </c>
      <c r="G573" s="686">
        <v>0</v>
      </c>
      <c r="H573" s="686">
        <v>0</v>
      </c>
      <c r="I573" s="804">
        <v>0</v>
      </c>
      <c r="J573" s="804"/>
      <c r="K573" s="805"/>
      <c r="L573" s="705">
        <v>0</v>
      </c>
      <c r="M573" s="707">
        <v>0</v>
      </c>
      <c r="N573" s="805"/>
      <c r="O573" s="705">
        <v>0</v>
      </c>
      <c r="P573" s="707">
        <v>0</v>
      </c>
      <c r="R573" s="703">
        <v>0</v>
      </c>
      <c r="S573" s="703">
        <v>0</v>
      </c>
      <c r="T573" s="686">
        <v>0</v>
      </c>
      <c r="U573" s="686">
        <v>0</v>
      </c>
      <c r="V573" s="686">
        <v>0</v>
      </c>
      <c r="W573" s="686">
        <v>0</v>
      </c>
      <c r="X573" s="686">
        <v>0</v>
      </c>
      <c r="Y573" s="686">
        <v>0</v>
      </c>
      <c r="Z573" s="686">
        <v>0</v>
      </c>
      <c r="AA573" s="686">
        <v>0</v>
      </c>
      <c r="AB573" s="686">
        <v>0</v>
      </c>
      <c r="AC573" s="686">
        <v>0</v>
      </c>
      <c r="AD573" s="686">
        <v>0</v>
      </c>
      <c r="AE573" s="703">
        <v>0</v>
      </c>
      <c r="AF573" s="686">
        <v>0</v>
      </c>
      <c r="AG573" s="686">
        <v>0</v>
      </c>
      <c r="AH573" s="686">
        <v>-224843.4</v>
      </c>
      <c r="AI573" s="686">
        <v>0</v>
      </c>
      <c r="AJ573" s="686">
        <v>0</v>
      </c>
      <c r="AK573" s="686">
        <v>0</v>
      </c>
      <c r="AL573" s="686">
        <v>0</v>
      </c>
      <c r="AM573" s="686">
        <v>0</v>
      </c>
      <c r="AN573" s="686">
        <v>0</v>
      </c>
      <c r="AO573" s="686">
        <v>0</v>
      </c>
      <c r="AP573" s="704">
        <v>0</v>
      </c>
      <c r="AQ573" s="686"/>
    </row>
    <row r="574" spans="1:43" ht="12.5" outlineLevel="3">
      <c r="A574" s="799" t="s">
        <v>3699</v>
      </c>
      <c r="B574" s="800" t="s">
        <v>3700</v>
      </c>
      <c r="C574" s="801" t="s">
        <v>2810</v>
      </c>
      <c r="D574" s="802"/>
      <c r="E574" s="803"/>
      <c r="F574" s="686">
        <v>0</v>
      </c>
      <c r="G574" s="686">
        <v>0</v>
      </c>
      <c r="H574" s="686">
        <v>0</v>
      </c>
      <c r="I574" s="804">
        <v>0</v>
      </c>
      <c r="J574" s="804"/>
      <c r="K574" s="805"/>
      <c r="L574" s="705">
        <v>0</v>
      </c>
      <c r="M574" s="707">
        <v>0</v>
      </c>
      <c r="N574" s="805"/>
      <c r="O574" s="705">
        <v>0</v>
      </c>
      <c r="P574" s="707">
        <v>0</v>
      </c>
      <c r="R574" s="703">
        <v>0</v>
      </c>
      <c r="S574" s="703">
        <v>0</v>
      </c>
      <c r="T574" s="686">
        <v>0</v>
      </c>
      <c r="U574" s="686">
        <v>0</v>
      </c>
      <c r="V574" s="686">
        <v>0</v>
      </c>
      <c r="W574" s="686">
        <v>0</v>
      </c>
      <c r="X574" s="686">
        <v>0</v>
      </c>
      <c r="Y574" s="686">
        <v>0</v>
      </c>
      <c r="Z574" s="686">
        <v>0</v>
      </c>
      <c r="AA574" s="686">
        <v>0</v>
      </c>
      <c r="AB574" s="686">
        <v>0</v>
      </c>
      <c r="AC574" s="686">
        <v>0</v>
      </c>
      <c r="AD574" s="686">
        <v>0</v>
      </c>
      <c r="AE574" s="703">
        <v>0</v>
      </c>
      <c r="AF574" s="686">
        <v>0</v>
      </c>
      <c r="AG574" s="686">
        <v>0</v>
      </c>
      <c r="AH574" s="686">
        <v>-449686.8</v>
      </c>
      <c r="AI574" s="686">
        <v>0</v>
      </c>
      <c r="AJ574" s="686">
        <v>0</v>
      </c>
      <c r="AK574" s="686">
        <v>0</v>
      </c>
      <c r="AL574" s="686">
        <v>0</v>
      </c>
      <c r="AM574" s="686">
        <v>0</v>
      </c>
      <c r="AN574" s="686">
        <v>0</v>
      </c>
      <c r="AO574" s="686">
        <v>0</v>
      </c>
      <c r="AP574" s="704">
        <v>0</v>
      </c>
      <c r="AQ574" s="686"/>
    </row>
    <row r="575" spans="1:43" ht="12.5" outlineLevel="3">
      <c r="A575" s="799" t="s">
        <v>2811</v>
      </c>
      <c r="B575" s="800" t="s">
        <v>2812</v>
      </c>
      <c r="C575" s="801" t="s">
        <v>2810</v>
      </c>
      <c r="D575" s="802"/>
      <c r="E575" s="803"/>
      <c r="F575" s="686">
        <v>0</v>
      </c>
      <c r="G575" s="686">
        <v>0</v>
      </c>
      <c r="H575" s="686">
        <v>0</v>
      </c>
      <c r="I575" s="804">
        <v>0</v>
      </c>
      <c r="J575" s="804"/>
      <c r="K575" s="805"/>
      <c r="L575" s="705">
        <v>0</v>
      </c>
      <c r="M575" s="707">
        <v>0</v>
      </c>
      <c r="N575" s="805"/>
      <c r="O575" s="705">
        <v>0</v>
      </c>
      <c r="P575" s="707">
        <v>0</v>
      </c>
      <c r="R575" s="703">
        <v>535645.67000000004</v>
      </c>
      <c r="S575" s="703">
        <v>515830.85000000003</v>
      </c>
      <c r="T575" s="686">
        <v>0</v>
      </c>
      <c r="U575" s="686">
        <v>0</v>
      </c>
      <c r="V575" s="686">
        <v>0</v>
      </c>
      <c r="W575" s="686">
        <v>0</v>
      </c>
      <c r="X575" s="686">
        <v>0</v>
      </c>
      <c r="Y575" s="686">
        <v>0</v>
      </c>
      <c r="Z575" s="686">
        <v>0</v>
      </c>
      <c r="AA575" s="686">
        <v>0</v>
      </c>
      <c r="AB575" s="686">
        <v>0</v>
      </c>
      <c r="AC575" s="686">
        <v>0</v>
      </c>
      <c r="AD575" s="686">
        <v>0</v>
      </c>
      <c r="AE575" s="703">
        <v>-21062.87</v>
      </c>
      <c r="AF575" s="686">
        <v>-21062.87</v>
      </c>
      <c r="AG575" s="686">
        <v>-21062.87</v>
      </c>
      <c r="AH575" s="686">
        <v>-470812.8</v>
      </c>
      <c r="AI575" s="686">
        <v>0</v>
      </c>
      <c r="AJ575" s="686">
        <v>0</v>
      </c>
      <c r="AK575" s="686">
        <v>0</v>
      </c>
      <c r="AL575" s="686">
        <v>0</v>
      </c>
      <c r="AM575" s="686">
        <v>0</v>
      </c>
      <c r="AN575" s="686">
        <v>0</v>
      </c>
      <c r="AO575" s="686">
        <v>0</v>
      </c>
      <c r="AP575" s="704">
        <v>0</v>
      </c>
      <c r="AQ575" s="686"/>
    </row>
    <row r="576" spans="1:43" ht="12.5" outlineLevel="3">
      <c r="A576" s="799" t="s">
        <v>3264</v>
      </c>
      <c r="B576" s="800" t="s">
        <v>3265</v>
      </c>
      <c r="C576" s="801" t="s">
        <v>2810</v>
      </c>
      <c r="D576" s="802"/>
      <c r="E576" s="803"/>
      <c r="F576" s="686">
        <v>0</v>
      </c>
      <c r="G576" s="686">
        <v>614136.77</v>
      </c>
      <c r="H576" s="686">
        <v>-614136.77</v>
      </c>
      <c r="I576" s="804" t="s">
        <v>3376</v>
      </c>
      <c r="J576" s="804"/>
      <c r="K576" s="805"/>
      <c r="L576" s="705">
        <v>614156.43000000005</v>
      </c>
      <c r="M576" s="707">
        <v>-614156.43000000005</v>
      </c>
      <c r="N576" s="805"/>
      <c r="O576" s="705">
        <v>0</v>
      </c>
      <c r="P576" s="707">
        <v>0</v>
      </c>
      <c r="R576" s="703">
        <v>0</v>
      </c>
      <c r="S576" s="703">
        <v>614156.43000000005</v>
      </c>
      <c r="T576" s="686">
        <v>614156.43000000005</v>
      </c>
      <c r="U576" s="686">
        <v>614156.43000000005</v>
      </c>
      <c r="V576" s="686">
        <v>614156.43000000005</v>
      </c>
      <c r="W576" s="686">
        <v>614156.43000000005</v>
      </c>
      <c r="X576" s="686">
        <v>614156.43000000005</v>
      </c>
      <c r="Y576" s="686">
        <v>614156.43000000005</v>
      </c>
      <c r="Z576" s="686">
        <v>614156.43000000005</v>
      </c>
      <c r="AA576" s="686">
        <v>614156.43000000005</v>
      </c>
      <c r="AB576" s="686">
        <v>614156.43000000005</v>
      </c>
      <c r="AC576" s="686">
        <v>1228312.8600000001</v>
      </c>
      <c r="AD576" s="686">
        <v>614136.77</v>
      </c>
      <c r="AE576" s="703">
        <v>0</v>
      </c>
      <c r="AF576" s="686">
        <v>0</v>
      </c>
      <c r="AG576" s="686">
        <v>0</v>
      </c>
      <c r="AH576" s="686">
        <v>0</v>
      </c>
      <c r="AI576" s="686">
        <v>0</v>
      </c>
      <c r="AJ576" s="686">
        <v>0</v>
      </c>
      <c r="AK576" s="686">
        <v>0</v>
      </c>
      <c r="AL576" s="686">
        <v>0</v>
      </c>
      <c r="AM576" s="686">
        <v>0</v>
      </c>
      <c r="AN576" s="686">
        <v>0</v>
      </c>
      <c r="AO576" s="686">
        <v>0</v>
      </c>
      <c r="AP576" s="704">
        <v>0</v>
      </c>
      <c r="AQ576" s="686"/>
    </row>
    <row r="577" spans="1:43" ht="12.5" outlineLevel="3">
      <c r="A577" s="799" t="s">
        <v>3600</v>
      </c>
      <c r="B577" s="800" t="s">
        <v>3601</v>
      </c>
      <c r="C577" s="801" t="s">
        <v>2810</v>
      </c>
      <c r="D577" s="802"/>
      <c r="E577" s="803"/>
      <c r="F577" s="686">
        <v>587156.43000000005</v>
      </c>
      <c r="G577" s="686">
        <v>0</v>
      </c>
      <c r="H577" s="686">
        <v>587156.43000000005</v>
      </c>
      <c r="I577" s="804" t="s">
        <v>3376</v>
      </c>
      <c r="J577" s="804"/>
      <c r="K577" s="805"/>
      <c r="L577" s="705">
        <v>0</v>
      </c>
      <c r="M577" s="707">
        <v>587156.43000000005</v>
      </c>
      <c r="N577" s="805"/>
      <c r="O577" s="705">
        <v>587156.43000000005</v>
      </c>
      <c r="P577" s="707">
        <v>0</v>
      </c>
      <c r="R577" s="703">
        <v>0</v>
      </c>
      <c r="S577" s="703">
        <v>0</v>
      </c>
      <c r="T577" s="686">
        <v>0</v>
      </c>
      <c r="U577" s="686">
        <v>0</v>
      </c>
      <c r="V577" s="686">
        <v>0</v>
      </c>
      <c r="W577" s="686">
        <v>0</v>
      </c>
      <c r="X577" s="686">
        <v>0</v>
      </c>
      <c r="Y577" s="686">
        <v>0</v>
      </c>
      <c r="Z577" s="686">
        <v>0</v>
      </c>
      <c r="AA577" s="686">
        <v>0</v>
      </c>
      <c r="AB577" s="686">
        <v>0</v>
      </c>
      <c r="AC577" s="686">
        <v>0</v>
      </c>
      <c r="AD577" s="686">
        <v>0</v>
      </c>
      <c r="AE577" s="703">
        <v>587156.43000000005</v>
      </c>
      <c r="AF577" s="686">
        <v>587156.43000000005</v>
      </c>
      <c r="AG577" s="686">
        <v>587156.43000000005</v>
      </c>
      <c r="AH577" s="686">
        <v>587156.43000000005</v>
      </c>
      <c r="AI577" s="686">
        <v>587156.43000000005</v>
      </c>
      <c r="AJ577" s="686">
        <v>587156.43000000005</v>
      </c>
      <c r="AK577" s="686">
        <v>587156.43000000005</v>
      </c>
      <c r="AL577" s="686">
        <v>587156.43000000005</v>
      </c>
      <c r="AM577" s="686">
        <v>587156.43000000005</v>
      </c>
      <c r="AN577" s="686">
        <v>587156.43000000005</v>
      </c>
      <c r="AO577" s="686">
        <v>587156.43000000005</v>
      </c>
      <c r="AP577" s="704">
        <v>587156.43000000005</v>
      </c>
      <c r="AQ577" s="686"/>
    </row>
    <row r="578" spans="1:43" ht="12.5" outlineLevel="3">
      <c r="A578" s="799" t="s">
        <v>3704</v>
      </c>
      <c r="B578" s="800" t="s">
        <v>3705</v>
      </c>
      <c r="C578" s="801" t="s">
        <v>1419</v>
      </c>
      <c r="D578" s="802"/>
      <c r="E578" s="803"/>
      <c r="F578" s="686">
        <v>0</v>
      </c>
      <c r="G578" s="686">
        <v>0</v>
      </c>
      <c r="H578" s="686">
        <v>0</v>
      </c>
      <c r="I578" s="804">
        <v>0</v>
      </c>
      <c r="J578" s="804"/>
      <c r="K578" s="805"/>
      <c r="L578" s="705">
        <v>0</v>
      </c>
      <c r="M578" s="707">
        <v>0</v>
      </c>
      <c r="N578" s="805"/>
      <c r="O578" s="705">
        <v>0</v>
      </c>
      <c r="P578" s="707">
        <v>0</v>
      </c>
      <c r="R578" s="703">
        <v>0</v>
      </c>
      <c r="S578" s="703">
        <v>0</v>
      </c>
      <c r="T578" s="686">
        <v>0</v>
      </c>
      <c r="U578" s="686">
        <v>0</v>
      </c>
      <c r="V578" s="686">
        <v>0</v>
      </c>
      <c r="W578" s="686">
        <v>0</v>
      </c>
      <c r="X578" s="686">
        <v>0</v>
      </c>
      <c r="Y578" s="686">
        <v>0</v>
      </c>
      <c r="Z578" s="686">
        <v>0</v>
      </c>
      <c r="AA578" s="686">
        <v>0</v>
      </c>
      <c r="AB578" s="686">
        <v>0</v>
      </c>
      <c r="AC578" s="686">
        <v>0</v>
      </c>
      <c r="AD578" s="686">
        <v>0</v>
      </c>
      <c r="AE578" s="703">
        <v>0</v>
      </c>
      <c r="AF578" s="686">
        <v>0</v>
      </c>
      <c r="AG578" s="686">
        <v>0</v>
      </c>
      <c r="AH578" s="686">
        <v>0</v>
      </c>
      <c r="AI578" s="686">
        <v>-1541.04</v>
      </c>
      <c r="AJ578" s="686">
        <v>0</v>
      </c>
      <c r="AK578" s="686">
        <v>0</v>
      </c>
      <c r="AL578" s="686">
        <v>0</v>
      </c>
      <c r="AM578" s="686">
        <v>0</v>
      </c>
      <c r="AN578" s="686">
        <v>0</v>
      </c>
      <c r="AO578" s="686">
        <v>0</v>
      </c>
      <c r="AP578" s="704">
        <v>0</v>
      </c>
      <c r="AQ578" s="686"/>
    </row>
    <row r="579" spans="1:43" ht="12.5" outlineLevel="3">
      <c r="A579" s="799" t="s">
        <v>2813</v>
      </c>
      <c r="B579" s="800" t="s">
        <v>2814</v>
      </c>
      <c r="C579" s="801" t="s">
        <v>1419</v>
      </c>
      <c r="D579" s="802"/>
      <c r="E579" s="803"/>
      <c r="F579" s="686">
        <v>0</v>
      </c>
      <c r="G579" s="686">
        <v>0</v>
      </c>
      <c r="H579" s="686">
        <v>0</v>
      </c>
      <c r="I579" s="804">
        <v>0</v>
      </c>
      <c r="J579" s="804"/>
      <c r="K579" s="805"/>
      <c r="L579" s="705">
        <v>0</v>
      </c>
      <c r="M579" s="707">
        <v>0</v>
      </c>
      <c r="N579" s="805"/>
      <c r="O579" s="705">
        <v>0</v>
      </c>
      <c r="P579" s="707">
        <v>0</v>
      </c>
      <c r="R579" s="703">
        <v>1710.39</v>
      </c>
      <c r="S579" s="703">
        <v>0</v>
      </c>
      <c r="T579" s="686">
        <v>0</v>
      </c>
      <c r="U579" s="686">
        <v>0</v>
      </c>
      <c r="V579" s="686">
        <v>0</v>
      </c>
      <c r="W579" s="686">
        <v>0</v>
      </c>
      <c r="X579" s="686">
        <v>0</v>
      </c>
      <c r="Y579" s="686">
        <v>0</v>
      </c>
      <c r="Z579" s="686">
        <v>0</v>
      </c>
      <c r="AA579" s="686">
        <v>0</v>
      </c>
      <c r="AB579" s="686">
        <v>0</v>
      </c>
      <c r="AC579" s="686">
        <v>0</v>
      </c>
      <c r="AD579" s="686">
        <v>0</v>
      </c>
      <c r="AE579" s="703">
        <v>0</v>
      </c>
      <c r="AF579" s="686">
        <v>0</v>
      </c>
      <c r="AG579" s="686">
        <v>0</v>
      </c>
      <c r="AH579" s="686">
        <v>0</v>
      </c>
      <c r="AI579" s="686">
        <v>0</v>
      </c>
      <c r="AJ579" s="686">
        <v>0</v>
      </c>
      <c r="AK579" s="686">
        <v>0</v>
      </c>
      <c r="AL579" s="686">
        <v>0</v>
      </c>
      <c r="AM579" s="686">
        <v>0</v>
      </c>
      <c r="AN579" s="686">
        <v>0</v>
      </c>
      <c r="AO579" s="686">
        <v>0</v>
      </c>
      <c r="AP579" s="704">
        <v>0</v>
      </c>
      <c r="AQ579" s="686"/>
    </row>
    <row r="580" spans="1:43" ht="12.5" outlineLevel="3">
      <c r="A580" s="799" t="s">
        <v>3266</v>
      </c>
      <c r="B580" s="800" t="s">
        <v>3267</v>
      </c>
      <c r="C580" s="801" t="s">
        <v>1419</v>
      </c>
      <c r="D580" s="802"/>
      <c r="E580" s="803"/>
      <c r="F580" s="686">
        <v>0</v>
      </c>
      <c r="G580" s="686">
        <v>1649.31</v>
      </c>
      <c r="H580" s="686">
        <v>-1649.31</v>
      </c>
      <c r="I580" s="804" t="s">
        <v>3376</v>
      </c>
      <c r="J580" s="804"/>
      <c r="K580" s="805"/>
      <c r="L580" s="705">
        <v>1649.31</v>
      </c>
      <c r="M580" s="707">
        <v>-1649.31</v>
      </c>
      <c r="N580" s="805"/>
      <c r="O580" s="705">
        <v>0</v>
      </c>
      <c r="P580" s="707">
        <v>0</v>
      </c>
      <c r="R580" s="703">
        <v>0</v>
      </c>
      <c r="S580" s="703">
        <v>1649.31</v>
      </c>
      <c r="T580" s="686">
        <v>1649.31</v>
      </c>
      <c r="U580" s="686">
        <v>1649.31</v>
      </c>
      <c r="V580" s="686">
        <v>1649.31</v>
      </c>
      <c r="W580" s="686">
        <v>1649.31</v>
      </c>
      <c r="X580" s="686">
        <v>1649.31</v>
      </c>
      <c r="Y580" s="686">
        <v>1649.31</v>
      </c>
      <c r="Z580" s="686">
        <v>1649.31</v>
      </c>
      <c r="AA580" s="686">
        <v>1649.31</v>
      </c>
      <c r="AB580" s="686">
        <v>1649.31</v>
      </c>
      <c r="AC580" s="686">
        <v>1649.31</v>
      </c>
      <c r="AD580" s="686">
        <v>1649.31</v>
      </c>
      <c r="AE580" s="703">
        <v>0</v>
      </c>
      <c r="AF580" s="686">
        <v>0</v>
      </c>
      <c r="AG580" s="686">
        <v>0</v>
      </c>
      <c r="AH580" s="686">
        <v>0</v>
      </c>
      <c r="AI580" s="686">
        <v>0</v>
      </c>
      <c r="AJ580" s="686">
        <v>0</v>
      </c>
      <c r="AK580" s="686">
        <v>0</v>
      </c>
      <c r="AL580" s="686">
        <v>0</v>
      </c>
      <c r="AM580" s="686">
        <v>0</v>
      </c>
      <c r="AN580" s="686">
        <v>0</v>
      </c>
      <c r="AO580" s="686">
        <v>0</v>
      </c>
      <c r="AP580" s="704">
        <v>0</v>
      </c>
      <c r="AQ580" s="686"/>
    </row>
    <row r="581" spans="1:43" ht="12.5" outlineLevel="3">
      <c r="A581" s="799" t="s">
        <v>3602</v>
      </c>
      <c r="B581" s="800" t="s">
        <v>3603</v>
      </c>
      <c r="C581" s="801" t="s">
        <v>1419</v>
      </c>
      <c r="D581" s="802"/>
      <c r="E581" s="803"/>
      <c r="F581" s="686">
        <v>1541.04</v>
      </c>
      <c r="G581" s="686">
        <v>0</v>
      </c>
      <c r="H581" s="686">
        <v>1541.04</v>
      </c>
      <c r="I581" s="804" t="s">
        <v>3376</v>
      </c>
      <c r="J581" s="804"/>
      <c r="K581" s="805"/>
      <c r="L581" s="705">
        <v>0</v>
      </c>
      <c r="M581" s="707">
        <v>1541.04</v>
      </c>
      <c r="N581" s="805"/>
      <c r="O581" s="705">
        <v>1541.04</v>
      </c>
      <c r="P581" s="707">
        <v>0</v>
      </c>
      <c r="R581" s="703">
        <v>0</v>
      </c>
      <c r="S581" s="703">
        <v>0</v>
      </c>
      <c r="T581" s="686">
        <v>0</v>
      </c>
      <c r="U581" s="686">
        <v>0</v>
      </c>
      <c r="V581" s="686">
        <v>0</v>
      </c>
      <c r="W581" s="686">
        <v>0</v>
      </c>
      <c r="X581" s="686">
        <v>0</v>
      </c>
      <c r="Y581" s="686">
        <v>0</v>
      </c>
      <c r="Z581" s="686">
        <v>0</v>
      </c>
      <c r="AA581" s="686">
        <v>0</v>
      </c>
      <c r="AB581" s="686">
        <v>0</v>
      </c>
      <c r="AC581" s="686">
        <v>0</v>
      </c>
      <c r="AD581" s="686">
        <v>0</v>
      </c>
      <c r="AE581" s="703">
        <v>1541.46</v>
      </c>
      <c r="AF581" s="686">
        <v>1541.46</v>
      </c>
      <c r="AG581" s="686">
        <v>1541.46</v>
      </c>
      <c r="AH581" s="686">
        <v>1541.04</v>
      </c>
      <c r="AI581" s="686">
        <v>3082.08</v>
      </c>
      <c r="AJ581" s="686">
        <v>1541.04</v>
      </c>
      <c r="AK581" s="686">
        <v>1541.04</v>
      </c>
      <c r="AL581" s="686">
        <v>1541.04</v>
      </c>
      <c r="AM581" s="686">
        <v>1541.04</v>
      </c>
      <c r="AN581" s="686">
        <v>1541.04</v>
      </c>
      <c r="AO581" s="686">
        <v>1541.04</v>
      </c>
      <c r="AP581" s="704">
        <v>1541.04</v>
      </c>
      <c r="AQ581" s="686"/>
    </row>
    <row r="582" spans="1:43" ht="12.5" outlineLevel="3">
      <c r="A582" s="799" t="s">
        <v>3377</v>
      </c>
      <c r="B582" s="800" t="s">
        <v>3378</v>
      </c>
      <c r="C582" s="801" t="s">
        <v>2815</v>
      </c>
      <c r="D582" s="802"/>
      <c r="E582" s="803"/>
      <c r="F582" s="686">
        <v>-45</v>
      </c>
      <c r="G582" s="686">
        <v>-45</v>
      </c>
      <c r="H582" s="686">
        <v>0</v>
      </c>
      <c r="I582" s="804">
        <v>0</v>
      </c>
      <c r="J582" s="804"/>
      <c r="K582" s="805"/>
      <c r="L582" s="705">
        <v>-45</v>
      </c>
      <c r="M582" s="707">
        <v>0</v>
      </c>
      <c r="N582" s="805"/>
      <c r="O582" s="705">
        <v>-45</v>
      </c>
      <c r="P582" s="707">
        <v>0</v>
      </c>
      <c r="R582" s="703">
        <v>0</v>
      </c>
      <c r="S582" s="703">
        <v>0</v>
      </c>
      <c r="T582" s="686">
        <v>0</v>
      </c>
      <c r="U582" s="686">
        <v>0</v>
      </c>
      <c r="V582" s="686">
        <v>0</v>
      </c>
      <c r="W582" s="686">
        <v>0</v>
      </c>
      <c r="X582" s="686">
        <v>-45</v>
      </c>
      <c r="Y582" s="686">
        <v>-45</v>
      </c>
      <c r="Z582" s="686">
        <v>-45</v>
      </c>
      <c r="AA582" s="686">
        <v>-45</v>
      </c>
      <c r="AB582" s="686">
        <v>-45</v>
      </c>
      <c r="AC582" s="686">
        <v>-45</v>
      </c>
      <c r="AD582" s="686">
        <v>-45</v>
      </c>
      <c r="AE582" s="703">
        <v>-45</v>
      </c>
      <c r="AF582" s="686">
        <v>-45</v>
      </c>
      <c r="AG582" s="686">
        <v>-45</v>
      </c>
      <c r="AH582" s="686">
        <v>-45</v>
      </c>
      <c r="AI582" s="686">
        <v>-45</v>
      </c>
      <c r="AJ582" s="686">
        <v>-45</v>
      </c>
      <c r="AK582" s="686">
        <v>-45</v>
      </c>
      <c r="AL582" s="686">
        <v>-45</v>
      </c>
      <c r="AM582" s="686">
        <v>-45</v>
      </c>
      <c r="AN582" s="686">
        <v>-45</v>
      </c>
      <c r="AO582" s="686">
        <v>-45</v>
      </c>
      <c r="AP582" s="704">
        <v>-45</v>
      </c>
      <c r="AQ582" s="686"/>
    </row>
    <row r="583" spans="1:43" ht="12.5" outlineLevel="3">
      <c r="A583" s="799" t="s">
        <v>3741</v>
      </c>
      <c r="B583" s="800" t="s">
        <v>3742</v>
      </c>
      <c r="C583" s="801" t="s">
        <v>2815</v>
      </c>
      <c r="D583" s="802"/>
      <c r="E583" s="803"/>
      <c r="F583" s="686">
        <v>-45</v>
      </c>
      <c r="G583" s="686">
        <v>0</v>
      </c>
      <c r="H583" s="686">
        <v>-45</v>
      </c>
      <c r="I583" s="804" t="s">
        <v>3376</v>
      </c>
      <c r="J583" s="804"/>
      <c r="K583" s="805"/>
      <c r="L583" s="705">
        <v>0</v>
      </c>
      <c r="M583" s="707">
        <v>-45</v>
      </c>
      <c r="N583" s="805"/>
      <c r="O583" s="705">
        <v>-45</v>
      </c>
      <c r="P583" s="707">
        <v>0</v>
      </c>
      <c r="R583" s="703">
        <v>0</v>
      </c>
      <c r="S583" s="703">
        <v>0</v>
      </c>
      <c r="T583" s="686">
        <v>0</v>
      </c>
      <c r="U583" s="686">
        <v>0</v>
      </c>
      <c r="V583" s="686">
        <v>0</v>
      </c>
      <c r="W583" s="686">
        <v>0</v>
      </c>
      <c r="X583" s="686">
        <v>0</v>
      </c>
      <c r="Y583" s="686">
        <v>0</v>
      </c>
      <c r="Z583" s="686">
        <v>0</v>
      </c>
      <c r="AA583" s="686">
        <v>0</v>
      </c>
      <c r="AB583" s="686">
        <v>0</v>
      </c>
      <c r="AC583" s="686">
        <v>0</v>
      </c>
      <c r="AD583" s="686">
        <v>0</v>
      </c>
      <c r="AE583" s="703">
        <v>0</v>
      </c>
      <c r="AF583" s="686">
        <v>0</v>
      </c>
      <c r="AG583" s="686">
        <v>0</v>
      </c>
      <c r="AH583" s="686">
        <v>0</v>
      </c>
      <c r="AI583" s="686">
        <v>0</v>
      </c>
      <c r="AJ583" s="686">
        <v>-45</v>
      </c>
      <c r="AK583" s="686">
        <v>-45</v>
      </c>
      <c r="AL583" s="686">
        <v>-45</v>
      </c>
      <c r="AM583" s="686">
        <v>-45</v>
      </c>
      <c r="AN583" s="686">
        <v>-45</v>
      </c>
      <c r="AO583" s="686">
        <v>-45</v>
      </c>
      <c r="AP583" s="704">
        <v>-45</v>
      </c>
      <c r="AQ583" s="686"/>
    </row>
    <row r="584" spans="1:43" ht="12.5" outlineLevel="3">
      <c r="A584" s="799" t="s">
        <v>2817</v>
      </c>
      <c r="B584" s="800" t="s">
        <v>2818</v>
      </c>
      <c r="C584" s="801" t="s">
        <v>2816</v>
      </c>
      <c r="D584" s="802"/>
      <c r="E584" s="803"/>
      <c r="F584" s="686">
        <v>0</v>
      </c>
      <c r="G584" s="686">
        <v>0</v>
      </c>
      <c r="H584" s="686">
        <v>0</v>
      </c>
      <c r="I584" s="804">
        <v>0</v>
      </c>
      <c r="J584" s="804"/>
      <c r="K584" s="805"/>
      <c r="L584" s="705">
        <v>0</v>
      </c>
      <c r="M584" s="707">
        <v>0</v>
      </c>
      <c r="N584" s="805"/>
      <c r="O584" s="705">
        <v>0</v>
      </c>
      <c r="P584" s="707">
        <v>0</v>
      </c>
      <c r="R584" s="703">
        <v>370515.05</v>
      </c>
      <c r="S584" s="703">
        <v>370515.05</v>
      </c>
      <c r="T584" s="686">
        <v>370515.05</v>
      </c>
      <c r="U584" s="686">
        <v>370515.05</v>
      </c>
      <c r="V584" s="686">
        <v>370515.05</v>
      </c>
      <c r="W584" s="686">
        <v>370515.05</v>
      </c>
      <c r="X584" s="686">
        <v>370515.05</v>
      </c>
      <c r="Y584" s="686">
        <v>372463.10000000003</v>
      </c>
      <c r="Z584" s="686">
        <v>0</v>
      </c>
      <c r="AA584" s="686">
        <v>0</v>
      </c>
      <c r="AB584" s="686">
        <v>0</v>
      </c>
      <c r="AC584" s="686">
        <v>0</v>
      </c>
      <c r="AD584" s="686">
        <v>0</v>
      </c>
      <c r="AE584" s="703">
        <v>0</v>
      </c>
      <c r="AF584" s="686">
        <v>0</v>
      </c>
      <c r="AG584" s="686">
        <v>0</v>
      </c>
      <c r="AH584" s="686">
        <v>0</v>
      </c>
      <c r="AI584" s="686">
        <v>0</v>
      </c>
      <c r="AJ584" s="686">
        <v>0</v>
      </c>
      <c r="AK584" s="686">
        <v>0</v>
      </c>
      <c r="AL584" s="686">
        <v>0</v>
      </c>
      <c r="AM584" s="686">
        <v>0</v>
      </c>
      <c r="AN584" s="686">
        <v>0</v>
      </c>
      <c r="AO584" s="686">
        <v>0</v>
      </c>
      <c r="AP584" s="704">
        <v>0</v>
      </c>
      <c r="AQ584" s="686"/>
    </row>
    <row r="585" spans="1:43" ht="12.5" outlineLevel="3">
      <c r="A585" s="799" t="s">
        <v>2819</v>
      </c>
      <c r="B585" s="800" t="s">
        <v>2820</v>
      </c>
      <c r="C585" s="801" t="s">
        <v>2816</v>
      </c>
      <c r="D585" s="802"/>
      <c r="E585" s="803"/>
      <c r="F585" s="686">
        <v>518832.49</v>
      </c>
      <c r="G585" s="686">
        <v>518834.63</v>
      </c>
      <c r="H585" s="686">
        <v>-2.1400000000139698</v>
      </c>
      <c r="I585" s="804">
        <v>-4.1246283040397085E-6</v>
      </c>
      <c r="J585" s="804"/>
      <c r="K585" s="805"/>
      <c r="L585" s="705">
        <v>543017.72</v>
      </c>
      <c r="M585" s="707">
        <v>-24185.229999999981</v>
      </c>
      <c r="N585" s="805"/>
      <c r="O585" s="705">
        <v>518832.49</v>
      </c>
      <c r="P585" s="707">
        <v>0</v>
      </c>
      <c r="R585" s="703">
        <v>567800</v>
      </c>
      <c r="S585" s="703">
        <v>547014.17000000004</v>
      </c>
      <c r="T585" s="686">
        <v>547014.17000000004</v>
      </c>
      <c r="U585" s="686">
        <v>547014.17000000004</v>
      </c>
      <c r="V585" s="686">
        <v>547014.17000000004</v>
      </c>
      <c r="W585" s="686">
        <v>547014.17000000004</v>
      </c>
      <c r="X585" s="686">
        <v>547014.17000000004</v>
      </c>
      <c r="Y585" s="686">
        <v>543017.72</v>
      </c>
      <c r="Z585" s="686">
        <v>543017.72</v>
      </c>
      <c r="AA585" s="686">
        <v>522732.66000000003</v>
      </c>
      <c r="AB585" s="686">
        <v>518834.63</v>
      </c>
      <c r="AC585" s="686">
        <v>518834.63</v>
      </c>
      <c r="AD585" s="686">
        <v>518834.63</v>
      </c>
      <c r="AE585" s="703">
        <v>518832.49</v>
      </c>
      <c r="AF585" s="686">
        <v>518832.49</v>
      </c>
      <c r="AG585" s="686">
        <v>518832.49</v>
      </c>
      <c r="AH585" s="686">
        <v>518832.49</v>
      </c>
      <c r="AI585" s="686">
        <v>518832.49</v>
      </c>
      <c r="AJ585" s="686">
        <v>518832.49</v>
      </c>
      <c r="AK585" s="686">
        <v>518832.49</v>
      </c>
      <c r="AL585" s="686">
        <v>518832.49</v>
      </c>
      <c r="AM585" s="686">
        <v>518832.49</v>
      </c>
      <c r="AN585" s="686">
        <v>518832.49</v>
      </c>
      <c r="AO585" s="686">
        <v>518832.49</v>
      </c>
      <c r="AP585" s="704">
        <v>518832.49</v>
      </c>
      <c r="AQ585" s="686"/>
    </row>
    <row r="586" spans="1:43" ht="12.5" outlineLevel="3">
      <c r="A586" s="799" t="s">
        <v>3268</v>
      </c>
      <c r="B586" s="800" t="s">
        <v>3269</v>
      </c>
      <c r="C586" s="801" t="s">
        <v>2816</v>
      </c>
      <c r="D586" s="802"/>
      <c r="E586" s="803"/>
      <c r="F586" s="686">
        <v>398970.7</v>
      </c>
      <c r="G586" s="686">
        <v>433518</v>
      </c>
      <c r="H586" s="686">
        <v>-34547.299999999988</v>
      </c>
      <c r="I586" s="804">
        <v>-7.9690578015215022E-2</v>
      </c>
      <c r="J586" s="804"/>
      <c r="K586" s="805"/>
      <c r="L586" s="705">
        <v>613210</v>
      </c>
      <c r="M586" s="707">
        <v>-214239.3</v>
      </c>
      <c r="N586" s="805"/>
      <c r="O586" s="705">
        <v>398970.7</v>
      </c>
      <c r="P586" s="707">
        <v>0</v>
      </c>
      <c r="R586" s="703">
        <v>0</v>
      </c>
      <c r="S586" s="703">
        <v>613210</v>
      </c>
      <c r="T586" s="686">
        <v>613210</v>
      </c>
      <c r="U586" s="686">
        <v>613210</v>
      </c>
      <c r="V586" s="686">
        <v>613210</v>
      </c>
      <c r="W586" s="686">
        <v>613210</v>
      </c>
      <c r="X586" s="686">
        <v>613210</v>
      </c>
      <c r="Y586" s="686">
        <v>613210</v>
      </c>
      <c r="Z586" s="686">
        <v>613210</v>
      </c>
      <c r="AA586" s="686">
        <v>613210</v>
      </c>
      <c r="AB586" s="686">
        <v>613210</v>
      </c>
      <c r="AC586" s="686">
        <v>613210</v>
      </c>
      <c r="AD586" s="686">
        <v>433518</v>
      </c>
      <c r="AE586" s="703">
        <v>433518</v>
      </c>
      <c r="AF586" s="686">
        <v>398970.7</v>
      </c>
      <c r="AG586" s="686">
        <v>398970.7</v>
      </c>
      <c r="AH586" s="686">
        <v>398970.7</v>
      </c>
      <c r="AI586" s="686">
        <v>398970.7</v>
      </c>
      <c r="AJ586" s="686">
        <v>398970.7</v>
      </c>
      <c r="AK586" s="686">
        <v>398970.7</v>
      </c>
      <c r="AL586" s="686">
        <v>398970.7</v>
      </c>
      <c r="AM586" s="686">
        <v>398970.7</v>
      </c>
      <c r="AN586" s="686">
        <v>398970.7</v>
      </c>
      <c r="AO586" s="686">
        <v>398970.7</v>
      </c>
      <c r="AP586" s="704">
        <v>398970.7</v>
      </c>
      <c r="AQ586" s="686"/>
    </row>
    <row r="587" spans="1:43" ht="12.5" outlineLevel="3">
      <c r="A587" s="799" t="s">
        <v>3604</v>
      </c>
      <c r="B587" s="800" t="s">
        <v>3605</v>
      </c>
      <c r="C587" s="801" t="s">
        <v>2816</v>
      </c>
      <c r="D587" s="802"/>
      <c r="E587" s="803"/>
      <c r="F587" s="686">
        <v>662300</v>
      </c>
      <c r="G587" s="686">
        <v>0</v>
      </c>
      <c r="H587" s="686">
        <v>662300</v>
      </c>
      <c r="I587" s="804" t="s">
        <v>3376</v>
      </c>
      <c r="J587" s="804"/>
      <c r="K587" s="805"/>
      <c r="L587" s="705">
        <v>0</v>
      </c>
      <c r="M587" s="707">
        <v>662300</v>
      </c>
      <c r="N587" s="805"/>
      <c r="O587" s="705">
        <v>662300</v>
      </c>
      <c r="P587" s="707">
        <v>0</v>
      </c>
      <c r="R587" s="703">
        <v>0</v>
      </c>
      <c r="S587" s="703">
        <v>0</v>
      </c>
      <c r="T587" s="686">
        <v>0</v>
      </c>
      <c r="U587" s="686">
        <v>0</v>
      </c>
      <c r="V587" s="686">
        <v>0</v>
      </c>
      <c r="W587" s="686">
        <v>0</v>
      </c>
      <c r="X587" s="686">
        <v>0</v>
      </c>
      <c r="Y587" s="686">
        <v>0</v>
      </c>
      <c r="Z587" s="686">
        <v>0</v>
      </c>
      <c r="AA587" s="686">
        <v>0</v>
      </c>
      <c r="AB587" s="686">
        <v>0</v>
      </c>
      <c r="AC587" s="686">
        <v>0</v>
      </c>
      <c r="AD587" s="686">
        <v>0</v>
      </c>
      <c r="AE587" s="703">
        <v>662300</v>
      </c>
      <c r="AF587" s="686">
        <v>662300</v>
      </c>
      <c r="AG587" s="686">
        <v>662300</v>
      </c>
      <c r="AH587" s="686">
        <v>662300</v>
      </c>
      <c r="AI587" s="686">
        <v>662300</v>
      </c>
      <c r="AJ587" s="686">
        <v>662300</v>
      </c>
      <c r="AK587" s="686">
        <v>662300</v>
      </c>
      <c r="AL587" s="686">
        <v>662300</v>
      </c>
      <c r="AM587" s="686">
        <v>662300</v>
      </c>
      <c r="AN587" s="686">
        <v>662300</v>
      </c>
      <c r="AO587" s="686">
        <v>662300</v>
      </c>
      <c r="AP587" s="704">
        <v>662300</v>
      </c>
      <c r="AQ587" s="686"/>
    </row>
    <row r="588" spans="1:43" ht="12.5" outlineLevel="3">
      <c r="A588" s="799" t="s">
        <v>2821</v>
      </c>
      <c r="B588" s="800" t="s">
        <v>2822</v>
      </c>
      <c r="C588" s="801" t="s">
        <v>1459</v>
      </c>
      <c r="D588" s="802"/>
      <c r="E588" s="803"/>
      <c r="F588" s="686">
        <v>0</v>
      </c>
      <c r="G588" s="686">
        <v>0</v>
      </c>
      <c r="H588" s="686">
        <v>0</v>
      </c>
      <c r="I588" s="804">
        <v>0</v>
      </c>
      <c r="J588" s="804"/>
      <c r="K588" s="805"/>
      <c r="L588" s="705">
        <v>0</v>
      </c>
      <c r="M588" s="707">
        <v>0</v>
      </c>
      <c r="N588" s="805"/>
      <c r="O588" s="705">
        <v>0</v>
      </c>
      <c r="P588" s="707">
        <v>0</v>
      </c>
      <c r="R588" s="703">
        <v>10629.44</v>
      </c>
      <c r="S588" s="703">
        <v>10629.44</v>
      </c>
      <c r="T588" s="686">
        <v>10629.44</v>
      </c>
      <c r="U588" s="686">
        <v>10629.44</v>
      </c>
      <c r="V588" s="686">
        <v>10629.44</v>
      </c>
      <c r="W588" s="686">
        <v>10629.44</v>
      </c>
      <c r="X588" s="686">
        <v>10629.44</v>
      </c>
      <c r="Y588" s="686">
        <v>-7431.1900000000005</v>
      </c>
      <c r="Z588" s="686">
        <v>0</v>
      </c>
      <c r="AA588" s="686">
        <v>0</v>
      </c>
      <c r="AB588" s="686">
        <v>0</v>
      </c>
      <c r="AC588" s="686">
        <v>0</v>
      </c>
      <c r="AD588" s="686">
        <v>0</v>
      </c>
      <c r="AE588" s="703">
        <v>0</v>
      </c>
      <c r="AF588" s="686">
        <v>0</v>
      </c>
      <c r="AG588" s="686">
        <v>0</v>
      </c>
      <c r="AH588" s="686">
        <v>0</v>
      </c>
      <c r="AI588" s="686">
        <v>0</v>
      </c>
      <c r="AJ588" s="686">
        <v>0</v>
      </c>
      <c r="AK588" s="686">
        <v>0</v>
      </c>
      <c r="AL588" s="686">
        <v>0</v>
      </c>
      <c r="AM588" s="686">
        <v>0</v>
      </c>
      <c r="AN588" s="686">
        <v>0</v>
      </c>
      <c r="AO588" s="686">
        <v>0</v>
      </c>
      <c r="AP588" s="704">
        <v>0</v>
      </c>
      <c r="AQ588" s="686"/>
    </row>
    <row r="589" spans="1:43" ht="12.5" outlineLevel="3">
      <c r="A589" s="799" t="s">
        <v>3270</v>
      </c>
      <c r="B589" s="800" t="s">
        <v>3271</v>
      </c>
      <c r="C589" s="801" t="s">
        <v>1459</v>
      </c>
      <c r="D589" s="802"/>
      <c r="E589" s="803"/>
      <c r="F589" s="686">
        <v>0</v>
      </c>
      <c r="G589" s="686">
        <v>0</v>
      </c>
      <c r="H589" s="686">
        <v>0</v>
      </c>
      <c r="I589" s="804">
        <v>0</v>
      </c>
      <c r="J589" s="804"/>
      <c r="K589" s="805"/>
      <c r="L589" s="705">
        <v>9072</v>
      </c>
      <c r="M589" s="707">
        <v>-9072</v>
      </c>
      <c r="N589" s="805"/>
      <c r="O589" s="705">
        <v>0</v>
      </c>
      <c r="P589" s="707">
        <v>0</v>
      </c>
      <c r="R589" s="703">
        <v>0</v>
      </c>
      <c r="S589" s="703">
        <v>1134</v>
      </c>
      <c r="T589" s="686">
        <v>2268</v>
      </c>
      <c r="U589" s="686">
        <v>3402</v>
      </c>
      <c r="V589" s="686">
        <v>4536</v>
      </c>
      <c r="W589" s="686">
        <v>5670</v>
      </c>
      <c r="X589" s="686">
        <v>6804</v>
      </c>
      <c r="Y589" s="686">
        <v>7938</v>
      </c>
      <c r="Z589" s="686">
        <v>9072</v>
      </c>
      <c r="AA589" s="686">
        <v>7225.4400000000005</v>
      </c>
      <c r="AB589" s="686">
        <v>-2719.44</v>
      </c>
      <c r="AC589" s="686">
        <v>-1585.44</v>
      </c>
      <c r="AD589" s="686">
        <v>0</v>
      </c>
      <c r="AE589" s="703">
        <v>0</v>
      </c>
      <c r="AF589" s="686">
        <v>0</v>
      </c>
      <c r="AG589" s="686">
        <v>0</v>
      </c>
      <c r="AH589" s="686">
        <v>0</v>
      </c>
      <c r="AI589" s="686">
        <v>0</v>
      </c>
      <c r="AJ589" s="686">
        <v>0</v>
      </c>
      <c r="AK589" s="686">
        <v>0</v>
      </c>
      <c r="AL589" s="686">
        <v>0</v>
      </c>
      <c r="AM589" s="686">
        <v>0</v>
      </c>
      <c r="AN589" s="686">
        <v>0</v>
      </c>
      <c r="AO589" s="686">
        <v>0</v>
      </c>
      <c r="AP589" s="704">
        <v>0</v>
      </c>
      <c r="AQ589" s="686"/>
    </row>
    <row r="590" spans="1:43" ht="12.5" outlineLevel="3">
      <c r="A590" s="799" t="s">
        <v>3606</v>
      </c>
      <c r="B590" s="800" t="s">
        <v>3607</v>
      </c>
      <c r="C590" s="801" t="s">
        <v>1459</v>
      </c>
      <c r="D590" s="802"/>
      <c r="E590" s="803"/>
      <c r="F590" s="686">
        <v>10000</v>
      </c>
      <c r="G590" s="686">
        <v>0</v>
      </c>
      <c r="H590" s="686">
        <v>10000</v>
      </c>
      <c r="I590" s="804" t="s">
        <v>3376</v>
      </c>
      <c r="J590" s="804"/>
      <c r="K590" s="805"/>
      <c r="L590" s="705">
        <v>0</v>
      </c>
      <c r="M590" s="707">
        <v>10000</v>
      </c>
      <c r="N590" s="805"/>
      <c r="O590" s="705">
        <v>8750</v>
      </c>
      <c r="P590" s="707">
        <v>1250</v>
      </c>
      <c r="R590" s="703">
        <v>0</v>
      </c>
      <c r="S590" s="703">
        <v>0</v>
      </c>
      <c r="T590" s="686">
        <v>0</v>
      </c>
      <c r="U590" s="686">
        <v>0</v>
      </c>
      <c r="V590" s="686">
        <v>0</v>
      </c>
      <c r="W590" s="686">
        <v>0</v>
      </c>
      <c r="X590" s="686">
        <v>0</v>
      </c>
      <c r="Y590" s="686">
        <v>0</v>
      </c>
      <c r="Z590" s="686">
        <v>0</v>
      </c>
      <c r="AA590" s="686">
        <v>0</v>
      </c>
      <c r="AB590" s="686">
        <v>0</v>
      </c>
      <c r="AC590" s="686">
        <v>0</v>
      </c>
      <c r="AD590" s="686">
        <v>0</v>
      </c>
      <c r="AE590" s="703">
        <v>1250</v>
      </c>
      <c r="AF590" s="686">
        <v>2500</v>
      </c>
      <c r="AG590" s="686">
        <v>3750</v>
      </c>
      <c r="AH590" s="686">
        <v>5000</v>
      </c>
      <c r="AI590" s="686">
        <v>6250</v>
      </c>
      <c r="AJ590" s="686">
        <v>7500</v>
      </c>
      <c r="AK590" s="686">
        <v>8750</v>
      </c>
      <c r="AL590" s="686">
        <v>10000</v>
      </c>
      <c r="AM590" s="686">
        <v>10000</v>
      </c>
      <c r="AN590" s="686">
        <v>10000</v>
      </c>
      <c r="AO590" s="686">
        <v>10000</v>
      </c>
      <c r="AP590" s="704">
        <v>10000</v>
      </c>
      <c r="AQ590" s="686"/>
    </row>
    <row r="591" spans="1:43" ht="12.5" outlineLevel="3">
      <c r="A591" s="799" t="s">
        <v>2823</v>
      </c>
      <c r="B591" s="800" t="s">
        <v>2824</v>
      </c>
      <c r="C591" s="801" t="s">
        <v>2825</v>
      </c>
      <c r="D591" s="802"/>
      <c r="E591" s="803"/>
      <c r="F591" s="686">
        <v>106631.96</v>
      </c>
      <c r="G591" s="686">
        <v>109128.66</v>
      </c>
      <c r="H591" s="686">
        <v>-2496.6999999999971</v>
      </c>
      <c r="I591" s="804">
        <v>-2.2878499561893247E-2</v>
      </c>
      <c r="J591" s="804"/>
      <c r="K591" s="805"/>
      <c r="L591" s="705">
        <v>65402.58</v>
      </c>
      <c r="M591" s="707">
        <v>41229.380000000005</v>
      </c>
      <c r="N591" s="805"/>
      <c r="O591" s="705">
        <v>86389.38</v>
      </c>
      <c r="P591" s="707">
        <v>20242.580000000002</v>
      </c>
      <c r="R591" s="703">
        <v>119891.13</v>
      </c>
      <c r="S591" s="703">
        <v>123572.05</v>
      </c>
      <c r="T591" s="686">
        <v>137378.86000000002</v>
      </c>
      <c r="U591" s="686">
        <v>15146.48</v>
      </c>
      <c r="V591" s="686">
        <v>30750.880000000001</v>
      </c>
      <c r="W591" s="686">
        <v>47180.87</v>
      </c>
      <c r="X591" s="686">
        <v>42714.44</v>
      </c>
      <c r="Y591" s="686">
        <v>53624.58</v>
      </c>
      <c r="Z591" s="686">
        <v>65402.58</v>
      </c>
      <c r="AA591" s="686">
        <v>78939.210000000006</v>
      </c>
      <c r="AB591" s="686">
        <v>90862.61</v>
      </c>
      <c r="AC591" s="686">
        <v>94347.199999999997</v>
      </c>
      <c r="AD591" s="686">
        <v>109128.66</v>
      </c>
      <c r="AE591" s="703">
        <v>107621.95</v>
      </c>
      <c r="AF591" s="686">
        <v>123400.13</v>
      </c>
      <c r="AG591" s="686">
        <v>4038.03</v>
      </c>
      <c r="AH591" s="686">
        <v>12595.78</v>
      </c>
      <c r="AI591" s="686">
        <v>21341.83</v>
      </c>
      <c r="AJ591" s="686">
        <v>54002.35</v>
      </c>
      <c r="AK591" s="686">
        <v>86389.38</v>
      </c>
      <c r="AL591" s="686">
        <v>106631.96</v>
      </c>
      <c r="AM591" s="686">
        <v>116753.2</v>
      </c>
      <c r="AN591" s="686">
        <v>116753.2</v>
      </c>
      <c r="AO591" s="686">
        <v>116753.2</v>
      </c>
      <c r="AP591" s="704">
        <v>116753.2</v>
      </c>
      <c r="AQ591" s="686"/>
    </row>
    <row r="592" spans="1:43" ht="12.5" outlineLevel="3">
      <c r="A592" s="799" t="s">
        <v>3379</v>
      </c>
      <c r="B592" s="800" t="s">
        <v>3380</v>
      </c>
      <c r="C592" s="801" t="s">
        <v>3381</v>
      </c>
      <c r="D592" s="802"/>
      <c r="E592" s="803"/>
      <c r="F592" s="686">
        <v>0</v>
      </c>
      <c r="G592" s="686">
        <v>0</v>
      </c>
      <c r="H592" s="686">
        <v>0</v>
      </c>
      <c r="I592" s="804">
        <v>0</v>
      </c>
      <c r="J592" s="804"/>
      <c r="K592" s="805"/>
      <c r="L592" s="705">
        <v>6145.4560000000001</v>
      </c>
      <c r="M592" s="707">
        <v>-6145.4560000000001</v>
      </c>
      <c r="N592" s="805"/>
      <c r="O592" s="705">
        <v>0</v>
      </c>
      <c r="P592" s="707">
        <v>0</v>
      </c>
      <c r="R592" s="703">
        <v>0</v>
      </c>
      <c r="S592" s="703">
        <v>0</v>
      </c>
      <c r="T592" s="686">
        <v>0</v>
      </c>
      <c r="U592" s="686">
        <v>0</v>
      </c>
      <c r="V592" s="686">
        <v>0</v>
      </c>
      <c r="W592" s="686">
        <v>0</v>
      </c>
      <c r="X592" s="686">
        <v>142205.24600000001</v>
      </c>
      <c r="Y592" s="686">
        <v>13589.995999999999</v>
      </c>
      <c r="Z592" s="686">
        <v>6145.4560000000001</v>
      </c>
      <c r="AA592" s="686">
        <v>0</v>
      </c>
      <c r="AB592" s="686">
        <v>0</v>
      </c>
      <c r="AC592" s="686">
        <v>0</v>
      </c>
      <c r="AD592" s="686">
        <v>0</v>
      </c>
      <c r="AE592" s="703">
        <v>0</v>
      </c>
      <c r="AF592" s="686">
        <v>0</v>
      </c>
      <c r="AG592" s="686">
        <v>0</v>
      </c>
      <c r="AH592" s="686">
        <v>0</v>
      </c>
      <c r="AI592" s="686">
        <v>0</v>
      </c>
      <c r="AJ592" s="686">
        <v>0</v>
      </c>
      <c r="AK592" s="686">
        <v>0</v>
      </c>
      <c r="AL592" s="686">
        <v>0</v>
      </c>
      <c r="AM592" s="686">
        <v>0</v>
      </c>
      <c r="AN592" s="686">
        <v>0</v>
      </c>
      <c r="AO592" s="686">
        <v>0</v>
      </c>
      <c r="AP592" s="704">
        <v>0</v>
      </c>
      <c r="AQ592" s="686"/>
    </row>
    <row r="593" spans="1:43" s="437" customFormat="1" ht="12.5">
      <c r="A593" s="799" t="s">
        <v>2826</v>
      </c>
      <c r="B593" s="891" t="s">
        <v>1605</v>
      </c>
      <c r="C593" s="902" t="s">
        <v>2827</v>
      </c>
      <c r="D593" s="496"/>
      <c r="E593" s="803"/>
      <c r="F593" s="714">
        <v>21220074.364999995</v>
      </c>
      <c r="G593" s="714">
        <v>43482952.866000004</v>
      </c>
      <c r="H593" s="705">
        <v>-22262878.501000009</v>
      </c>
      <c r="I593" s="680">
        <v>-0.51199095354924018</v>
      </c>
      <c r="J593" s="939"/>
      <c r="K593" s="940"/>
      <c r="L593" s="715">
        <v>33988983.641999997</v>
      </c>
      <c r="M593" s="707">
        <v>-12768909.277000003</v>
      </c>
      <c r="N593" s="702"/>
      <c r="O593" s="715">
        <v>22410250.664999995</v>
      </c>
      <c r="P593" s="707">
        <v>-1190176.3000000007</v>
      </c>
      <c r="Q593" s="803"/>
      <c r="R593" s="703">
        <v>48910684.060000002</v>
      </c>
      <c r="S593" s="703">
        <v>48921835.640000001</v>
      </c>
      <c r="T593" s="686">
        <v>47590353.780000001</v>
      </c>
      <c r="U593" s="686">
        <v>50369030.709999993</v>
      </c>
      <c r="V593" s="686">
        <v>39393158.416000001</v>
      </c>
      <c r="W593" s="686">
        <v>40444546.115999997</v>
      </c>
      <c r="X593" s="686">
        <v>40220405.141999997</v>
      </c>
      <c r="Y593" s="686">
        <v>36367741.252000004</v>
      </c>
      <c r="Z593" s="686">
        <v>33988983.641999997</v>
      </c>
      <c r="AA593" s="686">
        <v>23944947.586000003</v>
      </c>
      <c r="AB593" s="686">
        <v>17146567.605999999</v>
      </c>
      <c r="AC593" s="686">
        <v>12160288.645999996</v>
      </c>
      <c r="AD593" s="686">
        <v>43482952.866000004</v>
      </c>
      <c r="AE593" s="703">
        <v>43547884.386000007</v>
      </c>
      <c r="AF593" s="686">
        <v>37629031.637000009</v>
      </c>
      <c r="AG593" s="686">
        <v>37936860.762000009</v>
      </c>
      <c r="AH593" s="686">
        <v>24421430.146999996</v>
      </c>
      <c r="AI593" s="686">
        <v>24486480.424999993</v>
      </c>
      <c r="AJ593" s="686">
        <v>20602558.334999997</v>
      </c>
      <c r="AK593" s="686">
        <v>22410250.664999995</v>
      </c>
      <c r="AL593" s="686">
        <v>21220074.364999995</v>
      </c>
      <c r="AM593" s="686">
        <v>21253856.184999995</v>
      </c>
      <c r="AN593" s="686">
        <v>21253856.184999995</v>
      </c>
      <c r="AO593" s="686">
        <v>21253856.184999995</v>
      </c>
      <c r="AP593" s="704">
        <v>21253856.184999995</v>
      </c>
    </row>
    <row r="594" spans="1:43" ht="1" customHeight="1" outlineLevel="2">
      <c r="A594" s="799"/>
      <c r="B594" s="891"/>
      <c r="C594" s="902"/>
      <c r="D594" s="496"/>
      <c r="E594" s="803"/>
      <c r="F594" s="714"/>
      <c r="G594" s="714"/>
      <c r="H594" s="705">
        <v>0</v>
      </c>
      <c r="I594" s="680">
        <v>0</v>
      </c>
      <c r="J594" s="939"/>
      <c r="K594" s="940"/>
      <c r="L594" s="715"/>
      <c r="M594" s="707">
        <v>0</v>
      </c>
      <c r="N594" s="702"/>
      <c r="O594" s="715"/>
      <c r="P594" s="707">
        <v>0</v>
      </c>
      <c r="Q594" s="803"/>
      <c r="R594" s="703"/>
      <c r="S594" s="703"/>
      <c r="T594" s="686"/>
      <c r="U594" s="686"/>
      <c r="V594" s="686"/>
      <c r="W594" s="686"/>
      <c r="X594" s="686"/>
      <c r="Y594" s="686"/>
      <c r="Z594" s="686"/>
      <c r="AA594" s="686"/>
      <c r="AB594" s="686"/>
      <c r="AC594" s="686"/>
      <c r="AD594" s="686"/>
      <c r="AE594" s="703"/>
      <c r="AF594" s="686"/>
      <c r="AG594" s="686"/>
      <c r="AH594" s="686"/>
      <c r="AI594" s="686"/>
      <c r="AJ594" s="686"/>
      <c r="AK594" s="686"/>
      <c r="AL594" s="686"/>
      <c r="AM594" s="686"/>
      <c r="AN594" s="686"/>
      <c r="AO594" s="686"/>
      <c r="AP594" s="704"/>
    </row>
    <row r="595" spans="1:43" ht="12.5" outlineLevel="3">
      <c r="A595" s="799" t="s">
        <v>2828</v>
      </c>
      <c r="B595" s="800" t="s">
        <v>2829</v>
      </c>
      <c r="C595" s="801" t="s">
        <v>2830</v>
      </c>
      <c r="D595" s="802"/>
      <c r="E595" s="803"/>
      <c r="F595" s="686">
        <v>763750</v>
      </c>
      <c r="G595" s="686">
        <v>254583.33000000002</v>
      </c>
      <c r="H595" s="686">
        <v>509166.67</v>
      </c>
      <c r="I595" s="804">
        <v>2.0000000392798696</v>
      </c>
      <c r="J595" s="804"/>
      <c r="K595" s="805"/>
      <c r="L595" s="705">
        <v>763750</v>
      </c>
      <c r="M595" s="707">
        <v>0</v>
      </c>
      <c r="N595" s="805"/>
      <c r="O595" s="705">
        <v>509166.67</v>
      </c>
      <c r="P595" s="707">
        <v>254583.33000000002</v>
      </c>
      <c r="R595" s="703">
        <v>254583.33000000002</v>
      </c>
      <c r="S595" s="703">
        <v>509166.66000000003</v>
      </c>
      <c r="T595" s="686">
        <v>763749.99</v>
      </c>
      <c r="U595" s="686">
        <v>1018333.32</v>
      </c>
      <c r="V595" s="686">
        <v>1272916.6600000001</v>
      </c>
      <c r="W595" s="686">
        <v>1527500</v>
      </c>
      <c r="X595" s="686">
        <v>254583.34</v>
      </c>
      <c r="Y595" s="686">
        <v>509166.67</v>
      </c>
      <c r="Z595" s="686">
        <v>763750</v>
      </c>
      <c r="AA595" s="686">
        <v>1018333.34</v>
      </c>
      <c r="AB595" s="686">
        <v>1272916.67</v>
      </c>
      <c r="AC595" s="686">
        <v>1527500</v>
      </c>
      <c r="AD595" s="686">
        <v>254583.33000000002</v>
      </c>
      <c r="AE595" s="703">
        <v>509166.66000000003</v>
      </c>
      <c r="AF595" s="686">
        <v>763749.99</v>
      </c>
      <c r="AG595" s="686">
        <v>1018333.32</v>
      </c>
      <c r="AH595" s="686">
        <v>1272916.6600000001</v>
      </c>
      <c r="AI595" s="686">
        <v>1527500</v>
      </c>
      <c r="AJ595" s="686">
        <v>254583.34</v>
      </c>
      <c r="AK595" s="686">
        <v>509166.67</v>
      </c>
      <c r="AL595" s="686">
        <v>763750</v>
      </c>
      <c r="AM595" s="686">
        <v>763750</v>
      </c>
      <c r="AN595" s="686">
        <v>763750</v>
      </c>
      <c r="AO595" s="686">
        <v>763750</v>
      </c>
      <c r="AP595" s="704">
        <v>763750</v>
      </c>
      <c r="AQ595" s="686"/>
    </row>
    <row r="596" spans="1:43" ht="12.5" outlineLevel="3">
      <c r="A596" s="799" t="s">
        <v>2831</v>
      </c>
      <c r="B596" s="800" t="s">
        <v>2832</v>
      </c>
      <c r="C596" s="801" t="s">
        <v>2833</v>
      </c>
      <c r="D596" s="802"/>
      <c r="E596" s="803"/>
      <c r="F596" s="686">
        <v>-0.01</v>
      </c>
      <c r="G596" s="686">
        <v>271013</v>
      </c>
      <c r="H596" s="686">
        <v>-271013.01</v>
      </c>
      <c r="I596" s="804">
        <v>-1.0000000368985991</v>
      </c>
      <c r="J596" s="804"/>
      <c r="K596" s="805"/>
      <c r="L596" s="705">
        <v>1081718.3799999999</v>
      </c>
      <c r="M596" s="707">
        <v>-1081718.3899999999</v>
      </c>
      <c r="N596" s="805"/>
      <c r="O596" s="705">
        <v>-0.01</v>
      </c>
      <c r="P596" s="707">
        <v>0</v>
      </c>
      <c r="R596" s="703">
        <v>266953.75</v>
      </c>
      <c r="S596" s="703">
        <v>287601.71000000002</v>
      </c>
      <c r="T596" s="686">
        <v>1112924.75</v>
      </c>
      <c r="U596" s="686">
        <v>1934369.21</v>
      </c>
      <c r="V596" s="686">
        <v>344981.54</v>
      </c>
      <c r="W596" s="686">
        <v>318504</v>
      </c>
      <c r="X596" s="686">
        <v>292814.03999999998</v>
      </c>
      <c r="Y596" s="686">
        <v>263833.75</v>
      </c>
      <c r="Z596" s="686">
        <v>1081718.3799999999</v>
      </c>
      <c r="AA596" s="686">
        <v>1873219.63</v>
      </c>
      <c r="AB596" s="686">
        <v>242044.17</v>
      </c>
      <c r="AC596" s="686">
        <v>211692.38</v>
      </c>
      <c r="AD596" s="686">
        <v>271013</v>
      </c>
      <c r="AE596" s="703">
        <v>998245.62</v>
      </c>
      <c r="AF596" s="686">
        <v>1529617.9100000001</v>
      </c>
      <c r="AG596" s="686">
        <v>2909559.67</v>
      </c>
      <c r="AH596" s="686">
        <v>2250846.17</v>
      </c>
      <c r="AI596" s="686">
        <v>1680548</v>
      </c>
      <c r="AJ596" s="686">
        <v>-0.01</v>
      </c>
      <c r="AK596" s="686">
        <v>-0.01</v>
      </c>
      <c r="AL596" s="686">
        <v>-0.01</v>
      </c>
      <c r="AM596" s="686">
        <v>-0.01</v>
      </c>
      <c r="AN596" s="686">
        <v>-0.01</v>
      </c>
      <c r="AO596" s="686">
        <v>-0.01</v>
      </c>
      <c r="AP596" s="704">
        <v>-0.01</v>
      </c>
      <c r="AQ596" s="686"/>
    </row>
    <row r="597" spans="1:43" ht="12.5" outlineLevel="3">
      <c r="A597" s="799" t="s">
        <v>2834</v>
      </c>
      <c r="B597" s="800" t="s">
        <v>2835</v>
      </c>
      <c r="C597" s="801" t="s">
        <v>2836</v>
      </c>
      <c r="D597" s="802"/>
      <c r="E597" s="803"/>
      <c r="F597" s="686">
        <v>17303581.32</v>
      </c>
      <c r="G597" s="686">
        <v>8047872.9900000002</v>
      </c>
      <c r="H597" s="686">
        <v>9255708.3300000001</v>
      </c>
      <c r="I597" s="804">
        <v>1.1500813123543094</v>
      </c>
      <c r="J597" s="804"/>
      <c r="K597" s="805"/>
      <c r="L597" s="705">
        <v>18258666.050000001</v>
      </c>
      <c r="M597" s="707">
        <v>-955084.73000000045</v>
      </c>
      <c r="N597" s="805"/>
      <c r="O597" s="705">
        <v>12675727.15</v>
      </c>
      <c r="P597" s="707">
        <v>4627854.17</v>
      </c>
      <c r="R597" s="703">
        <v>10760457.73</v>
      </c>
      <c r="S597" s="703">
        <v>13825853.57</v>
      </c>
      <c r="T597" s="686">
        <v>18623249.390000001</v>
      </c>
      <c r="U597" s="686">
        <v>17754145.219999999</v>
      </c>
      <c r="V597" s="686">
        <v>20043541.07</v>
      </c>
      <c r="W597" s="686">
        <v>11351353.550000001</v>
      </c>
      <c r="X597" s="686">
        <v>10395874.390000001</v>
      </c>
      <c r="Y597" s="686">
        <v>13461270.210000001</v>
      </c>
      <c r="Z597" s="686">
        <v>18258666.050000001</v>
      </c>
      <c r="AA597" s="686">
        <v>14774185.51</v>
      </c>
      <c r="AB597" s="686">
        <v>19402039.670000002</v>
      </c>
      <c r="AC597" s="686">
        <v>10904893.84</v>
      </c>
      <c r="AD597" s="686">
        <v>8047872.9900000002</v>
      </c>
      <c r="AE597" s="703">
        <v>12675727.16</v>
      </c>
      <c r="AF597" s="686">
        <v>17303581.329999998</v>
      </c>
      <c r="AG597" s="686">
        <v>14774185.49</v>
      </c>
      <c r="AH597" s="686">
        <v>19402039.670000002</v>
      </c>
      <c r="AI597" s="686">
        <v>10904893.82</v>
      </c>
      <c r="AJ597" s="686">
        <v>8047872.9900000002</v>
      </c>
      <c r="AK597" s="686">
        <v>12675727.15</v>
      </c>
      <c r="AL597" s="686">
        <v>17303581.32</v>
      </c>
      <c r="AM597" s="686">
        <v>17303581.32</v>
      </c>
      <c r="AN597" s="686">
        <v>17303581.32</v>
      </c>
      <c r="AO597" s="686">
        <v>17303581.32</v>
      </c>
      <c r="AP597" s="704">
        <v>17303581.32</v>
      </c>
      <c r="AQ597" s="686"/>
    </row>
    <row r="598" spans="1:43" ht="12.5" outlineLevel="3">
      <c r="A598" s="799" t="s">
        <v>2837</v>
      </c>
      <c r="B598" s="800" t="s">
        <v>2838</v>
      </c>
      <c r="C598" s="801" t="s">
        <v>2839</v>
      </c>
      <c r="D598" s="802"/>
      <c r="E598" s="803"/>
      <c r="F598" s="686">
        <v>995282.14</v>
      </c>
      <c r="G598" s="686">
        <v>1873779.8900000001</v>
      </c>
      <c r="H598" s="686">
        <v>-878497.75000000012</v>
      </c>
      <c r="I598" s="804">
        <v>-0.46883721758802738</v>
      </c>
      <c r="J598" s="804"/>
      <c r="K598" s="805"/>
      <c r="L598" s="705">
        <v>1256104.46</v>
      </c>
      <c r="M598" s="707">
        <v>-260822.31999999995</v>
      </c>
      <c r="N598" s="805"/>
      <c r="O598" s="705">
        <v>870671.3</v>
      </c>
      <c r="P598" s="707">
        <v>124610.83999999997</v>
      </c>
      <c r="R598" s="703">
        <v>1497515.1400000001</v>
      </c>
      <c r="S598" s="703">
        <v>132742.33000000002</v>
      </c>
      <c r="T598" s="686">
        <v>291800.63</v>
      </c>
      <c r="U598" s="686">
        <v>460131.2</v>
      </c>
      <c r="V598" s="686">
        <v>621548.23</v>
      </c>
      <c r="W598" s="686">
        <v>785221.13</v>
      </c>
      <c r="X598" s="686">
        <v>942968.9</v>
      </c>
      <c r="Y598" s="686">
        <v>1094839.8400000001</v>
      </c>
      <c r="Z598" s="686">
        <v>1256104.46</v>
      </c>
      <c r="AA598" s="686">
        <v>1406178.98</v>
      </c>
      <c r="AB598" s="686">
        <v>1562510.57</v>
      </c>
      <c r="AC598" s="686">
        <v>1712191.55</v>
      </c>
      <c r="AD598" s="686">
        <v>1873779.8900000001</v>
      </c>
      <c r="AE598" s="703">
        <v>112075.49</v>
      </c>
      <c r="AF598" s="686">
        <v>232572.6</v>
      </c>
      <c r="AG598" s="686">
        <v>364157.32</v>
      </c>
      <c r="AH598" s="686">
        <v>489965.93</v>
      </c>
      <c r="AI598" s="686">
        <v>618402.63</v>
      </c>
      <c r="AJ598" s="686">
        <v>742313.69000000006</v>
      </c>
      <c r="AK598" s="686">
        <v>870671.3</v>
      </c>
      <c r="AL598" s="686">
        <v>995282.14</v>
      </c>
      <c r="AM598" s="686">
        <v>991474.8</v>
      </c>
      <c r="AN598" s="686">
        <v>991474.8</v>
      </c>
      <c r="AO598" s="686">
        <v>991474.8</v>
      </c>
      <c r="AP598" s="704">
        <v>991474.8</v>
      </c>
      <c r="AQ598" s="686"/>
    </row>
    <row r="599" spans="1:43" ht="12.5" outlineLevel="3">
      <c r="A599" s="799" t="s">
        <v>2840</v>
      </c>
      <c r="B599" s="800" t="s">
        <v>2841</v>
      </c>
      <c r="C599" s="801" t="s">
        <v>2842</v>
      </c>
      <c r="D599" s="802"/>
      <c r="E599" s="803"/>
      <c r="F599" s="686">
        <v>4.0000000000000001E-3</v>
      </c>
      <c r="G599" s="686">
        <v>4.0000000000000001E-3</v>
      </c>
      <c r="H599" s="686">
        <v>0</v>
      </c>
      <c r="I599" s="804">
        <v>0</v>
      </c>
      <c r="J599" s="804"/>
      <c r="K599" s="805"/>
      <c r="L599" s="705">
        <v>4.0000000000000001E-3</v>
      </c>
      <c r="M599" s="707">
        <v>0</v>
      </c>
      <c r="N599" s="805"/>
      <c r="O599" s="705">
        <v>4.0000000000000001E-3</v>
      </c>
      <c r="P599" s="707">
        <v>0</v>
      </c>
      <c r="R599" s="703">
        <v>4.0000000000000001E-3</v>
      </c>
      <c r="S599" s="703">
        <v>4.0000000000000001E-3</v>
      </c>
      <c r="T599" s="686">
        <v>4.0000000000000001E-3</v>
      </c>
      <c r="U599" s="686">
        <v>4.0000000000000001E-3</v>
      </c>
      <c r="V599" s="686">
        <v>4.0000000000000001E-3</v>
      </c>
      <c r="W599" s="686">
        <v>4.0000000000000001E-3</v>
      </c>
      <c r="X599" s="686">
        <v>4.0000000000000001E-3</v>
      </c>
      <c r="Y599" s="686">
        <v>4.0000000000000001E-3</v>
      </c>
      <c r="Z599" s="686">
        <v>4.0000000000000001E-3</v>
      </c>
      <c r="AA599" s="686">
        <v>4.0000000000000001E-3</v>
      </c>
      <c r="AB599" s="686">
        <v>4.0000000000000001E-3</v>
      </c>
      <c r="AC599" s="686">
        <v>4.0000000000000001E-3</v>
      </c>
      <c r="AD599" s="686">
        <v>4.0000000000000001E-3</v>
      </c>
      <c r="AE599" s="703">
        <v>4.0000000000000001E-3</v>
      </c>
      <c r="AF599" s="686">
        <v>4.0000000000000001E-3</v>
      </c>
      <c r="AG599" s="686">
        <v>4.0000000000000001E-3</v>
      </c>
      <c r="AH599" s="686">
        <v>4.0000000000000001E-3</v>
      </c>
      <c r="AI599" s="686">
        <v>4.0000000000000001E-3</v>
      </c>
      <c r="AJ599" s="686">
        <v>4.0000000000000001E-3</v>
      </c>
      <c r="AK599" s="686">
        <v>4.0000000000000001E-3</v>
      </c>
      <c r="AL599" s="686">
        <v>4.0000000000000001E-3</v>
      </c>
      <c r="AM599" s="686">
        <v>4.0000000000000001E-3</v>
      </c>
      <c r="AN599" s="686">
        <v>4.0000000000000001E-3</v>
      </c>
      <c r="AO599" s="686">
        <v>4.0000000000000001E-3</v>
      </c>
      <c r="AP599" s="704">
        <v>4.0000000000000001E-3</v>
      </c>
      <c r="AQ599" s="686"/>
    </row>
    <row r="600" spans="1:43" ht="12.5">
      <c r="A600" s="799" t="s">
        <v>2843</v>
      </c>
      <c r="B600" s="891" t="s">
        <v>1611</v>
      </c>
      <c r="C600" s="902" t="s">
        <v>2844</v>
      </c>
      <c r="D600" s="496"/>
      <c r="E600" s="803"/>
      <c r="F600" s="714">
        <v>19062613.454</v>
      </c>
      <c r="G600" s="714">
        <v>10447249.214000002</v>
      </c>
      <c r="H600" s="705">
        <v>8615364.2399999984</v>
      </c>
      <c r="I600" s="680">
        <v>0.82465384557447363</v>
      </c>
      <c r="J600" s="939"/>
      <c r="K600" s="940"/>
      <c r="L600" s="715">
        <v>21360238.894000001</v>
      </c>
      <c r="M600" s="707">
        <v>-2297625.4400000013</v>
      </c>
      <c r="N600" s="702"/>
      <c r="O600" s="715">
        <v>14055565.114000002</v>
      </c>
      <c r="P600" s="707">
        <v>5007048.339999998</v>
      </c>
      <c r="Q600" s="803"/>
      <c r="R600" s="703">
        <v>12779509.954000002</v>
      </c>
      <c r="S600" s="703">
        <v>14755364.274000002</v>
      </c>
      <c r="T600" s="686">
        <v>20791724.763999999</v>
      </c>
      <c r="U600" s="686">
        <v>21166978.954</v>
      </c>
      <c r="V600" s="686">
        <v>22282987.504000001</v>
      </c>
      <c r="W600" s="686">
        <v>13982578.684000002</v>
      </c>
      <c r="X600" s="686">
        <v>11886240.674000002</v>
      </c>
      <c r="Y600" s="686">
        <v>15329110.474000001</v>
      </c>
      <c r="Z600" s="686">
        <v>21360238.894000001</v>
      </c>
      <c r="AA600" s="686">
        <v>19071917.464000002</v>
      </c>
      <c r="AB600" s="686">
        <v>22479511.084000003</v>
      </c>
      <c r="AC600" s="686">
        <v>14356277.774</v>
      </c>
      <c r="AD600" s="686">
        <v>10447249.214000002</v>
      </c>
      <c r="AE600" s="703">
        <v>14295214.934</v>
      </c>
      <c r="AF600" s="686">
        <v>19829521.833999999</v>
      </c>
      <c r="AG600" s="686">
        <v>19066235.804000001</v>
      </c>
      <c r="AH600" s="686">
        <v>23415768.434</v>
      </c>
      <c r="AI600" s="686">
        <v>14731344.454000002</v>
      </c>
      <c r="AJ600" s="686">
        <v>9044770.0140000004</v>
      </c>
      <c r="AK600" s="686">
        <v>14055565.114000002</v>
      </c>
      <c r="AL600" s="686">
        <v>19062613.454</v>
      </c>
      <c r="AM600" s="686">
        <v>19058806.114</v>
      </c>
      <c r="AN600" s="686">
        <v>19058806.114</v>
      </c>
      <c r="AO600" s="686">
        <v>19058806.114</v>
      </c>
      <c r="AP600" s="704">
        <v>19058806.114</v>
      </c>
    </row>
    <row r="601" spans="1:43" ht="1" customHeight="1" outlineLevel="2">
      <c r="A601" s="799"/>
      <c r="B601" s="891"/>
      <c r="C601" s="902"/>
      <c r="D601" s="496"/>
      <c r="E601" s="803"/>
      <c r="F601" s="714"/>
      <c r="G601" s="714"/>
      <c r="H601" s="705">
        <v>0</v>
      </c>
      <c r="I601" s="680">
        <v>0</v>
      </c>
      <c r="J601" s="939"/>
      <c r="K601" s="940"/>
      <c r="L601" s="715"/>
      <c r="M601" s="707">
        <v>0</v>
      </c>
      <c r="N601" s="702"/>
      <c r="O601" s="715"/>
      <c r="P601" s="707">
        <v>0</v>
      </c>
      <c r="Q601" s="803"/>
      <c r="R601" s="703"/>
      <c r="S601" s="703"/>
      <c r="T601" s="686"/>
      <c r="U601" s="686"/>
      <c r="V601" s="686"/>
      <c r="W601" s="686"/>
      <c r="X601" s="686"/>
      <c r="Y601" s="686"/>
      <c r="Z601" s="686"/>
      <c r="AA601" s="686"/>
      <c r="AB601" s="686"/>
      <c r="AC601" s="686"/>
      <c r="AD601" s="686"/>
      <c r="AE601" s="703"/>
      <c r="AF601" s="686"/>
      <c r="AG601" s="686"/>
      <c r="AH601" s="686"/>
      <c r="AI601" s="686"/>
      <c r="AJ601" s="686"/>
      <c r="AK601" s="686"/>
      <c r="AL601" s="686"/>
      <c r="AM601" s="686"/>
      <c r="AN601" s="686"/>
      <c r="AO601" s="686"/>
      <c r="AP601" s="704"/>
    </row>
    <row r="602" spans="1:43" ht="12.5">
      <c r="A602" s="799" t="s">
        <v>2845</v>
      </c>
      <c r="B602" s="891" t="s">
        <v>1614</v>
      </c>
      <c r="C602" s="902" t="s">
        <v>2846</v>
      </c>
      <c r="D602" s="496"/>
      <c r="E602" s="803"/>
      <c r="F602" s="714">
        <v>0</v>
      </c>
      <c r="G602" s="714">
        <v>0</v>
      </c>
      <c r="H602" s="705">
        <v>0</v>
      </c>
      <c r="I602" s="680">
        <v>0</v>
      </c>
      <c r="J602" s="939"/>
      <c r="K602" s="940"/>
      <c r="L602" s="715">
        <v>0</v>
      </c>
      <c r="M602" s="707">
        <v>0</v>
      </c>
      <c r="N602" s="702"/>
      <c r="O602" s="715">
        <v>0</v>
      </c>
      <c r="P602" s="707">
        <v>0</v>
      </c>
      <c r="Q602" s="803"/>
      <c r="R602" s="703">
        <v>0</v>
      </c>
      <c r="S602" s="703">
        <v>0</v>
      </c>
      <c r="T602" s="686">
        <v>0</v>
      </c>
      <c r="U602" s="686">
        <v>0</v>
      </c>
      <c r="V602" s="686">
        <v>0</v>
      </c>
      <c r="W602" s="686">
        <v>0</v>
      </c>
      <c r="X602" s="686">
        <v>0</v>
      </c>
      <c r="Y602" s="686">
        <v>0</v>
      </c>
      <c r="Z602" s="686">
        <v>0</v>
      </c>
      <c r="AA602" s="686">
        <v>0</v>
      </c>
      <c r="AB602" s="686">
        <v>0</v>
      </c>
      <c r="AC602" s="686">
        <v>0</v>
      </c>
      <c r="AD602" s="686">
        <v>0</v>
      </c>
      <c r="AE602" s="703">
        <v>0</v>
      </c>
      <c r="AF602" s="686">
        <v>0</v>
      </c>
      <c r="AG602" s="686">
        <v>0</v>
      </c>
      <c r="AH602" s="686">
        <v>0</v>
      </c>
      <c r="AI602" s="686">
        <v>0</v>
      </c>
      <c r="AJ602" s="686">
        <v>0</v>
      </c>
      <c r="AK602" s="686">
        <v>0</v>
      </c>
      <c r="AL602" s="686">
        <v>0</v>
      </c>
      <c r="AM602" s="686">
        <v>0</v>
      </c>
      <c r="AN602" s="686">
        <v>0</v>
      </c>
      <c r="AO602" s="686">
        <v>0</v>
      </c>
      <c r="AP602" s="704">
        <v>0</v>
      </c>
    </row>
    <row r="603" spans="1:43" ht="1" customHeight="1" outlineLevel="2">
      <c r="A603" s="799"/>
      <c r="B603" s="891"/>
      <c r="C603" s="902"/>
      <c r="D603" s="496"/>
      <c r="E603" s="803"/>
      <c r="F603" s="714"/>
      <c r="G603" s="714"/>
      <c r="H603" s="705">
        <v>0</v>
      </c>
      <c r="I603" s="680">
        <v>0</v>
      </c>
      <c r="J603" s="939"/>
      <c r="K603" s="940"/>
      <c r="L603" s="715"/>
      <c r="M603" s="707">
        <v>0</v>
      </c>
      <c r="N603" s="702"/>
      <c r="O603" s="715"/>
      <c r="P603" s="707">
        <v>0</v>
      </c>
      <c r="Q603" s="803"/>
      <c r="R603" s="703"/>
      <c r="S603" s="703"/>
      <c r="T603" s="686"/>
      <c r="U603" s="686"/>
      <c r="V603" s="686"/>
      <c r="W603" s="686"/>
      <c r="X603" s="686"/>
      <c r="Y603" s="686"/>
      <c r="Z603" s="686"/>
      <c r="AA603" s="686"/>
      <c r="AB603" s="686"/>
      <c r="AC603" s="686"/>
      <c r="AD603" s="686"/>
      <c r="AE603" s="703"/>
      <c r="AF603" s="686"/>
      <c r="AG603" s="686"/>
      <c r="AH603" s="686"/>
      <c r="AI603" s="686"/>
      <c r="AJ603" s="686"/>
      <c r="AK603" s="686"/>
      <c r="AL603" s="686"/>
      <c r="AM603" s="686"/>
      <c r="AN603" s="686"/>
      <c r="AO603" s="686"/>
      <c r="AP603" s="704"/>
    </row>
    <row r="604" spans="1:43" ht="12.5">
      <c r="A604" s="799" t="s">
        <v>2847</v>
      </c>
      <c r="B604" s="891" t="s">
        <v>1620</v>
      </c>
      <c r="C604" s="902" t="s">
        <v>2848</v>
      </c>
      <c r="D604" s="496"/>
      <c r="E604" s="803"/>
      <c r="F604" s="714">
        <v>0</v>
      </c>
      <c r="G604" s="714">
        <v>0</v>
      </c>
      <c r="H604" s="705">
        <v>0</v>
      </c>
      <c r="I604" s="680">
        <v>0</v>
      </c>
      <c r="J604" s="939"/>
      <c r="K604" s="940"/>
      <c r="L604" s="715">
        <v>0</v>
      </c>
      <c r="M604" s="707">
        <v>0</v>
      </c>
      <c r="N604" s="702"/>
      <c r="O604" s="715">
        <v>0</v>
      </c>
      <c r="P604" s="707">
        <v>0</v>
      </c>
      <c r="Q604" s="803"/>
      <c r="R604" s="703">
        <v>0</v>
      </c>
      <c r="S604" s="703">
        <v>0</v>
      </c>
      <c r="T604" s="686">
        <v>0</v>
      </c>
      <c r="U604" s="686">
        <v>0</v>
      </c>
      <c r="V604" s="686">
        <v>0</v>
      </c>
      <c r="W604" s="686">
        <v>0</v>
      </c>
      <c r="X604" s="686">
        <v>0</v>
      </c>
      <c r="Y604" s="686">
        <v>0</v>
      </c>
      <c r="Z604" s="686">
        <v>0</v>
      </c>
      <c r="AA604" s="686">
        <v>0</v>
      </c>
      <c r="AB604" s="686">
        <v>0</v>
      </c>
      <c r="AC604" s="686">
        <v>0</v>
      </c>
      <c r="AD604" s="686">
        <v>0</v>
      </c>
      <c r="AE604" s="703">
        <v>0</v>
      </c>
      <c r="AF604" s="686">
        <v>0</v>
      </c>
      <c r="AG604" s="686">
        <v>0</v>
      </c>
      <c r="AH604" s="686">
        <v>0</v>
      </c>
      <c r="AI604" s="686">
        <v>0</v>
      </c>
      <c r="AJ604" s="686">
        <v>0</v>
      </c>
      <c r="AK604" s="686">
        <v>0</v>
      </c>
      <c r="AL604" s="686">
        <v>0</v>
      </c>
      <c r="AM604" s="686">
        <v>0</v>
      </c>
      <c r="AN604" s="686">
        <v>0</v>
      </c>
      <c r="AO604" s="686">
        <v>0</v>
      </c>
      <c r="AP604" s="704">
        <v>0</v>
      </c>
    </row>
    <row r="605" spans="1:43" ht="1" customHeight="1" outlineLevel="2">
      <c r="A605" s="799"/>
      <c r="B605" s="891"/>
      <c r="C605" s="902"/>
      <c r="D605" s="496"/>
      <c r="E605" s="803"/>
      <c r="F605" s="714"/>
      <c r="G605" s="714"/>
      <c r="H605" s="705">
        <v>0</v>
      </c>
      <c r="I605" s="680">
        <v>0</v>
      </c>
      <c r="J605" s="939"/>
      <c r="K605" s="940"/>
      <c r="L605" s="715"/>
      <c r="M605" s="707">
        <v>0</v>
      </c>
      <c r="N605" s="702"/>
      <c r="O605" s="715"/>
      <c r="P605" s="707">
        <v>0</v>
      </c>
      <c r="Q605" s="803"/>
      <c r="R605" s="703"/>
      <c r="S605" s="703"/>
      <c r="T605" s="686"/>
      <c r="U605" s="686"/>
      <c r="V605" s="686"/>
      <c r="W605" s="686"/>
      <c r="X605" s="686"/>
      <c r="Y605" s="686"/>
      <c r="Z605" s="686"/>
      <c r="AA605" s="686"/>
      <c r="AB605" s="686"/>
      <c r="AC605" s="686"/>
      <c r="AD605" s="686"/>
      <c r="AE605" s="703"/>
      <c r="AF605" s="686"/>
      <c r="AG605" s="686"/>
      <c r="AH605" s="686"/>
      <c r="AI605" s="686"/>
      <c r="AJ605" s="686"/>
      <c r="AK605" s="686"/>
      <c r="AL605" s="686"/>
      <c r="AM605" s="686"/>
      <c r="AN605" s="686"/>
      <c r="AO605" s="686"/>
      <c r="AP605" s="704"/>
    </row>
    <row r="606" spans="1:43" ht="12.5">
      <c r="A606" s="799" t="s">
        <v>2849</v>
      </c>
      <c r="B606" s="891" t="s">
        <v>1623</v>
      </c>
      <c r="C606" s="902" t="s">
        <v>2850</v>
      </c>
      <c r="D606" s="496"/>
      <c r="E606" s="803"/>
      <c r="F606" s="714">
        <v>0</v>
      </c>
      <c r="G606" s="714">
        <v>0</v>
      </c>
      <c r="H606" s="705">
        <v>0</v>
      </c>
      <c r="I606" s="680">
        <v>0</v>
      </c>
      <c r="J606" s="939"/>
      <c r="K606" s="940"/>
      <c r="L606" s="715">
        <v>0</v>
      </c>
      <c r="M606" s="707">
        <v>0</v>
      </c>
      <c r="N606" s="702"/>
      <c r="O606" s="715">
        <v>0</v>
      </c>
      <c r="P606" s="707">
        <v>0</v>
      </c>
      <c r="Q606" s="803"/>
      <c r="R606" s="703">
        <v>0</v>
      </c>
      <c r="S606" s="703">
        <v>0</v>
      </c>
      <c r="T606" s="686">
        <v>0</v>
      </c>
      <c r="U606" s="686">
        <v>0</v>
      </c>
      <c r="V606" s="686">
        <v>0</v>
      </c>
      <c r="W606" s="686">
        <v>0</v>
      </c>
      <c r="X606" s="686">
        <v>0</v>
      </c>
      <c r="Y606" s="686">
        <v>0</v>
      </c>
      <c r="Z606" s="686">
        <v>0</v>
      </c>
      <c r="AA606" s="686">
        <v>0</v>
      </c>
      <c r="AB606" s="686">
        <v>0</v>
      </c>
      <c r="AC606" s="686">
        <v>0</v>
      </c>
      <c r="AD606" s="686">
        <v>0</v>
      </c>
      <c r="AE606" s="703">
        <v>0</v>
      </c>
      <c r="AF606" s="686">
        <v>0</v>
      </c>
      <c r="AG606" s="686">
        <v>0</v>
      </c>
      <c r="AH606" s="686">
        <v>0</v>
      </c>
      <c r="AI606" s="686">
        <v>0</v>
      </c>
      <c r="AJ606" s="686">
        <v>0</v>
      </c>
      <c r="AK606" s="686">
        <v>0</v>
      </c>
      <c r="AL606" s="686">
        <v>0</v>
      </c>
      <c r="AM606" s="686">
        <v>0</v>
      </c>
      <c r="AN606" s="686">
        <v>0</v>
      </c>
      <c r="AO606" s="686">
        <v>0</v>
      </c>
      <c r="AP606" s="704">
        <v>0</v>
      </c>
    </row>
    <row r="607" spans="1:43" ht="1" customHeight="1" outlineLevel="2">
      <c r="A607" s="799"/>
      <c r="B607" s="891"/>
      <c r="C607" s="902"/>
      <c r="D607" s="496"/>
      <c r="E607" s="803"/>
      <c r="F607" s="714"/>
      <c r="G607" s="714"/>
      <c r="H607" s="705">
        <v>0</v>
      </c>
      <c r="I607" s="680">
        <v>0</v>
      </c>
      <c r="J607" s="939"/>
      <c r="K607" s="940"/>
      <c r="L607" s="715"/>
      <c r="M607" s="707">
        <v>0</v>
      </c>
      <c r="N607" s="702"/>
      <c r="O607" s="715"/>
      <c r="P607" s="707">
        <v>0</v>
      </c>
      <c r="Q607" s="803"/>
      <c r="R607" s="703"/>
      <c r="S607" s="703"/>
      <c r="T607" s="686"/>
      <c r="U607" s="686"/>
      <c r="V607" s="686"/>
      <c r="W607" s="686"/>
      <c r="X607" s="686"/>
      <c r="Y607" s="686"/>
      <c r="Z607" s="686"/>
      <c r="AA607" s="686"/>
      <c r="AB607" s="686"/>
      <c r="AC607" s="686"/>
      <c r="AD607" s="686"/>
      <c r="AE607" s="703"/>
      <c r="AF607" s="686"/>
      <c r="AG607" s="686"/>
      <c r="AH607" s="686"/>
      <c r="AI607" s="686"/>
      <c r="AJ607" s="686"/>
      <c r="AK607" s="686"/>
      <c r="AL607" s="686"/>
      <c r="AM607" s="686"/>
      <c r="AN607" s="686"/>
      <c r="AO607" s="686"/>
      <c r="AP607" s="704"/>
    </row>
    <row r="608" spans="1:43" ht="12.5" outlineLevel="3">
      <c r="A608" s="799" t="s">
        <v>3272</v>
      </c>
      <c r="B608" s="800" t="s">
        <v>3273</v>
      </c>
      <c r="C608" s="801" t="s">
        <v>3274</v>
      </c>
      <c r="D608" s="802"/>
      <c r="E608" s="803"/>
      <c r="F608" s="686">
        <v>0</v>
      </c>
      <c r="G608" s="686">
        <v>0</v>
      </c>
      <c r="H608" s="686">
        <v>0</v>
      </c>
      <c r="I608" s="804">
        <v>0</v>
      </c>
      <c r="J608" s="804"/>
      <c r="K608" s="805"/>
      <c r="L608" s="705">
        <v>35.24</v>
      </c>
      <c r="M608" s="707">
        <v>-35.24</v>
      </c>
      <c r="N608" s="805"/>
      <c r="O608" s="705">
        <v>0</v>
      </c>
      <c r="P608" s="707">
        <v>0</v>
      </c>
      <c r="R608" s="703">
        <v>0</v>
      </c>
      <c r="S608" s="703">
        <v>0</v>
      </c>
      <c r="T608" s="686">
        <v>0</v>
      </c>
      <c r="U608" s="686">
        <v>515.38</v>
      </c>
      <c r="V608" s="686">
        <v>0</v>
      </c>
      <c r="W608" s="686">
        <v>35.24</v>
      </c>
      <c r="X608" s="686">
        <v>35.24</v>
      </c>
      <c r="Y608" s="686">
        <v>35.24</v>
      </c>
      <c r="Z608" s="686">
        <v>35.24</v>
      </c>
      <c r="AA608" s="686">
        <v>0</v>
      </c>
      <c r="AB608" s="686">
        <v>0</v>
      </c>
      <c r="AC608" s="686">
        <v>0</v>
      </c>
      <c r="AD608" s="686">
        <v>0</v>
      </c>
      <c r="AE608" s="703">
        <v>0</v>
      </c>
      <c r="AF608" s="686">
        <v>0</v>
      </c>
      <c r="AG608" s="686">
        <v>0</v>
      </c>
      <c r="AH608" s="686">
        <v>0</v>
      </c>
      <c r="AI608" s="686">
        <v>0</v>
      </c>
      <c r="AJ608" s="686">
        <v>0</v>
      </c>
      <c r="AK608" s="686">
        <v>0</v>
      </c>
      <c r="AL608" s="686">
        <v>0</v>
      </c>
      <c r="AM608" s="686">
        <v>152975.12</v>
      </c>
      <c r="AN608" s="686">
        <v>152975.12</v>
      </c>
      <c r="AO608" s="686">
        <v>152975.12</v>
      </c>
      <c r="AP608" s="704">
        <v>152975.12</v>
      </c>
      <c r="AQ608" s="686"/>
    </row>
    <row r="609" spans="1:43" ht="12.5" outlineLevel="3">
      <c r="A609" s="799" t="s">
        <v>3743</v>
      </c>
      <c r="B609" s="800" t="s">
        <v>3744</v>
      </c>
      <c r="C609" s="801" t="s">
        <v>3745</v>
      </c>
      <c r="D609" s="802"/>
      <c r="E609" s="803"/>
      <c r="F609" s="686">
        <v>0</v>
      </c>
      <c r="G609" s="686">
        <v>0</v>
      </c>
      <c r="H609" s="686">
        <v>0</v>
      </c>
      <c r="I609" s="804">
        <v>0</v>
      </c>
      <c r="J609" s="804"/>
      <c r="K609" s="805"/>
      <c r="L609" s="705">
        <v>0</v>
      </c>
      <c r="M609" s="707">
        <v>0</v>
      </c>
      <c r="N609" s="805"/>
      <c r="O609" s="705">
        <v>0</v>
      </c>
      <c r="P609" s="707">
        <v>0</v>
      </c>
      <c r="R609" s="703">
        <v>0</v>
      </c>
      <c r="S609" s="703">
        <v>0</v>
      </c>
      <c r="T609" s="686">
        <v>0</v>
      </c>
      <c r="U609" s="686">
        <v>0</v>
      </c>
      <c r="V609" s="686">
        <v>0</v>
      </c>
      <c r="W609" s="686">
        <v>0</v>
      </c>
      <c r="X609" s="686">
        <v>0</v>
      </c>
      <c r="Y609" s="686">
        <v>0</v>
      </c>
      <c r="Z609" s="686">
        <v>0</v>
      </c>
      <c r="AA609" s="686">
        <v>0</v>
      </c>
      <c r="AB609" s="686">
        <v>0</v>
      </c>
      <c r="AC609" s="686">
        <v>0</v>
      </c>
      <c r="AD609" s="686">
        <v>0</v>
      </c>
      <c r="AE609" s="703">
        <v>0</v>
      </c>
      <c r="AF609" s="686">
        <v>0</v>
      </c>
      <c r="AG609" s="686">
        <v>0</v>
      </c>
      <c r="AH609" s="686">
        <v>0</v>
      </c>
      <c r="AI609" s="686">
        <v>0</v>
      </c>
      <c r="AJ609" s="686">
        <v>0</v>
      </c>
      <c r="AK609" s="686">
        <v>0</v>
      </c>
      <c r="AL609" s="686">
        <v>0</v>
      </c>
      <c r="AM609" s="686">
        <v>45528.37</v>
      </c>
      <c r="AN609" s="686">
        <v>45528.37</v>
      </c>
      <c r="AO609" s="686">
        <v>45528.37</v>
      </c>
      <c r="AP609" s="704">
        <v>45528.37</v>
      </c>
      <c r="AQ609" s="686"/>
    </row>
    <row r="610" spans="1:43" ht="12.5" outlineLevel="3">
      <c r="A610" s="799" t="s">
        <v>2851</v>
      </c>
      <c r="B610" s="800" t="s">
        <v>2852</v>
      </c>
      <c r="C610" s="801" t="s">
        <v>2853</v>
      </c>
      <c r="D610" s="802"/>
      <c r="E610" s="803"/>
      <c r="F610" s="686">
        <v>56.64</v>
      </c>
      <c r="G610" s="686">
        <v>0</v>
      </c>
      <c r="H610" s="686">
        <v>56.64</v>
      </c>
      <c r="I610" s="804" t="s">
        <v>3376</v>
      </c>
      <c r="J610" s="804"/>
      <c r="K610" s="805"/>
      <c r="L610" s="705">
        <v>0</v>
      </c>
      <c r="M610" s="707">
        <v>56.64</v>
      </c>
      <c r="N610" s="805"/>
      <c r="O610" s="705">
        <v>56.64</v>
      </c>
      <c r="P610" s="707">
        <v>0</v>
      </c>
      <c r="R610" s="703">
        <v>11.25</v>
      </c>
      <c r="S610" s="703">
        <v>11.25</v>
      </c>
      <c r="T610" s="686">
        <v>11.25</v>
      </c>
      <c r="U610" s="686">
        <v>0</v>
      </c>
      <c r="V610" s="686">
        <v>16.850000000000001</v>
      </c>
      <c r="W610" s="686">
        <v>0</v>
      </c>
      <c r="X610" s="686">
        <v>0</v>
      </c>
      <c r="Y610" s="686">
        <v>0</v>
      </c>
      <c r="Z610" s="686">
        <v>0</v>
      </c>
      <c r="AA610" s="686">
        <v>0</v>
      </c>
      <c r="AB610" s="686">
        <v>0</v>
      </c>
      <c r="AC610" s="686">
        <v>0</v>
      </c>
      <c r="AD610" s="686">
        <v>0</v>
      </c>
      <c r="AE610" s="703">
        <v>0</v>
      </c>
      <c r="AF610" s="686">
        <v>0</v>
      </c>
      <c r="AG610" s="686">
        <v>441.77</v>
      </c>
      <c r="AH610" s="686">
        <v>441.77</v>
      </c>
      <c r="AI610" s="686">
        <v>0</v>
      </c>
      <c r="AJ610" s="686">
        <v>56.64</v>
      </c>
      <c r="AK610" s="686">
        <v>56.64</v>
      </c>
      <c r="AL610" s="686">
        <v>56.64</v>
      </c>
      <c r="AM610" s="686">
        <v>8845.48</v>
      </c>
      <c r="AN610" s="686">
        <v>8845.48</v>
      </c>
      <c r="AO610" s="686">
        <v>8845.48</v>
      </c>
      <c r="AP610" s="704">
        <v>8845.48</v>
      </c>
      <c r="AQ610" s="686"/>
    </row>
    <row r="611" spans="1:43" ht="12.5" outlineLevel="3">
      <c r="A611" s="799" t="s">
        <v>2854</v>
      </c>
      <c r="B611" s="800" t="s">
        <v>2855</v>
      </c>
      <c r="C611" s="801" t="s">
        <v>2856</v>
      </c>
      <c r="D611" s="802"/>
      <c r="E611" s="803"/>
      <c r="F611" s="686">
        <v>905291.93</v>
      </c>
      <c r="G611" s="686">
        <v>797004.63</v>
      </c>
      <c r="H611" s="686">
        <v>108287.30000000005</v>
      </c>
      <c r="I611" s="804">
        <v>0.13586784307639474</v>
      </c>
      <c r="J611" s="804"/>
      <c r="K611" s="805"/>
      <c r="L611" s="705">
        <v>812610.34</v>
      </c>
      <c r="M611" s="707">
        <v>92681.590000000084</v>
      </c>
      <c r="N611" s="805"/>
      <c r="O611" s="705">
        <v>871860.74</v>
      </c>
      <c r="P611" s="707">
        <v>33431.190000000061</v>
      </c>
      <c r="R611" s="703">
        <v>745719.75</v>
      </c>
      <c r="S611" s="703">
        <v>835921.74</v>
      </c>
      <c r="T611" s="686">
        <v>940302.19000000006</v>
      </c>
      <c r="U611" s="686">
        <v>761551.98</v>
      </c>
      <c r="V611" s="686">
        <v>713995.15</v>
      </c>
      <c r="W611" s="686">
        <v>734615.8</v>
      </c>
      <c r="X611" s="686">
        <v>683471.82000000007</v>
      </c>
      <c r="Y611" s="686">
        <v>488491.23</v>
      </c>
      <c r="Z611" s="686">
        <v>812610.34</v>
      </c>
      <c r="AA611" s="686">
        <v>725650.32000000007</v>
      </c>
      <c r="AB611" s="686">
        <v>469809.96</v>
      </c>
      <c r="AC611" s="686">
        <v>654568.07000000007</v>
      </c>
      <c r="AD611" s="686">
        <v>797004.63</v>
      </c>
      <c r="AE611" s="703">
        <v>916858.53</v>
      </c>
      <c r="AF611" s="686">
        <v>908034.59</v>
      </c>
      <c r="AG611" s="686">
        <v>809573.32000000007</v>
      </c>
      <c r="AH611" s="686">
        <v>664949.6</v>
      </c>
      <c r="AI611" s="686">
        <v>717261.93</v>
      </c>
      <c r="AJ611" s="686">
        <v>714493.6</v>
      </c>
      <c r="AK611" s="686">
        <v>871860.74</v>
      </c>
      <c r="AL611" s="686">
        <v>905291.93</v>
      </c>
      <c r="AM611" s="686">
        <v>905291.93</v>
      </c>
      <c r="AN611" s="686">
        <v>905291.93</v>
      </c>
      <c r="AO611" s="686">
        <v>905291.93</v>
      </c>
      <c r="AP611" s="704">
        <v>905291.93</v>
      </c>
      <c r="AQ611" s="686"/>
    </row>
    <row r="612" spans="1:43" ht="12.5" outlineLevel="3">
      <c r="A612" s="799" t="s">
        <v>3465</v>
      </c>
      <c r="B612" s="800" t="s">
        <v>3466</v>
      </c>
      <c r="C612" s="801" t="s">
        <v>3467</v>
      </c>
      <c r="D612" s="802"/>
      <c r="E612" s="803"/>
      <c r="F612" s="686">
        <v>0</v>
      </c>
      <c r="G612" s="686">
        <v>0.05</v>
      </c>
      <c r="H612" s="686">
        <v>-0.05</v>
      </c>
      <c r="I612" s="804" t="s">
        <v>3376</v>
      </c>
      <c r="J612" s="804"/>
      <c r="K612" s="805"/>
      <c r="L612" s="705">
        <v>0</v>
      </c>
      <c r="M612" s="707">
        <v>0</v>
      </c>
      <c r="N612" s="805"/>
      <c r="O612" s="705">
        <v>0</v>
      </c>
      <c r="P612" s="707">
        <v>0</v>
      </c>
      <c r="R612" s="703">
        <v>0</v>
      </c>
      <c r="S612" s="703">
        <v>0</v>
      </c>
      <c r="T612" s="686">
        <v>0</v>
      </c>
      <c r="U612" s="686">
        <v>0</v>
      </c>
      <c r="V612" s="686">
        <v>0</v>
      </c>
      <c r="W612" s="686">
        <v>0</v>
      </c>
      <c r="X612" s="686">
        <v>0</v>
      </c>
      <c r="Y612" s="686">
        <v>0</v>
      </c>
      <c r="Z612" s="686">
        <v>0</v>
      </c>
      <c r="AA612" s="686">
        <v>0</v>
      </c>
      <c r="AB612" s="686">
        <v>0</v>
      </c>
      <c r="AC612" s="686">
        <v>0</v>
      </c>
      <c r="AD612" s="686">
        <v>0.05</v>
      </c>
      <c r="AE612" s="703">
        <v>0.05</v>
      </c>
      <c r="AF612" s="686">
        <v>0</v>
      </c>
      <c r="AG612" s="686">
        <v>0</v>
      </c>
      <c r="AH612" s="686">
        <v>0</v>
      </c>
      <c r="AI612" s="686">
        <v>0</v>
      </c>
      <c r="AJ612" s="686">
        <v>0</v>
      </c>
      <c r="AK612" s="686">
        <v>0</v>
      </c>
      <c r="AL612" s="686">
        <v>0</v>
      </c>
      <c r="AM612" s="686">
        <v>93102.16</v>
      </c>
      <c r="AN612" s="686">
        <v>93102.16</v>
      </c>
      <c r="AO612" s="686">
        <v>93102.16</v>
      </c>
      <c r="AP612" s="704">
        <v>93102.16</v>
      </c>
      <c r="AQ612" s="686"/>
    </row>
    <row r="613" spans="1:43" ht="12.5" outlineLevel="3">
      <c r="A613" s="799" t="s">
        <v>3746</v>
      </c>
      <c r="B613" s="800" t="s">
        <v>3747</v>
      </c>
      <c r="C613" s="801" t="s">
        <v>3748</v>
      </c>
      <c r="D613" s="802"/>
      <c r="E613" s="803"/>
      <c r="F613" s="686">
        <v>0</v>
      </c>
      <c r="G613" s="686">
        <v>0</v>
      </c>
      <c r="H613" s="686">
        <v>0</v>
      </c>
      <c r="I613" s="804">
        <v>0</v>
      </c>
      <c r="J613" s="804"/>
      <c r="K613" s="805"/>
      <c r="L613" s="705">
        <v>0</v>
      </c>
      <c r="M613" s="707">
        <v>0</v>
      </c>
      <c r="N613" s="805"/>
      <c r="O613" s="705">
        <v>0</v>
      </c>
      <c r="P613" s="707">
        <v>0</v>
      </c>
      <c r="R613" s="703">
        <v>0</v>
      </c>
      <c r="S613" s="703">
        <v>0</v>
      </c>
      <c r="T613" s="686">
        <v>0</v>
      </c>
      <c r="U613" s="686">
        <v>0</v>
      </c>
      <c r="V613" s="686">
        <v>0</v>
      </c>
      <c r="W613" s="686">
        <v>0</v>
      </c>
      <c r="X613" s="686">
        <v>0</v>
      </c>
      <c r="Y613" s="686">
        <v>0</v>
      </c>
      <c r="Z613" s="686">
        <v>0</v>
      </c>
      <c r="AA613" s="686">
        <v>0</v>
      </c>
      <c r="AB613" s="686">
        <v>0</v>
      </c>
      <c r="AC613" s="686">
        <v>0</v>
      </c>
      <c r="AD613" s="686">
        <v>0</v>
      </c>
      <c r="AE613" s="703">
        <v>0</v>
      </c>
      <c r="AF613" s="686">
        <v>0</v>
      </c>
      <c r="AG613" s="686">
        <v>0</v>
      </c>
      <c r="AH613" s="686">
        <v>0</v>
      </c>
      <c r="AI613" s="686">
        <v>0</v>
      </c>
      <c r="AJ613" s="686">
        <v>0</v>
      </c>
      <c r="AK613" s="686">
        <v>0</v>
      </c>
      <c r="AL613" s="686">
        <v>0</v>
      </c>
      <c r="AM613" s="686">
        <v>135.80000000000001</v>
      </c>
      <c r="AN613" s="686">
        <v>135.80000000000001</v>
      </c>
      <c r="AO613" s="686">
        <v>135.80000000000001</v>
      </c>
      <c r="AP613" s="704">
        <v>135.80000000000001</v>
      </c>
      <c r="AQ613" s="686"/>
    </row>
    <row r="614" spans="1:43" ht="12.5" outlineLevel="3">
      <c r="A614" s="799" t="s">
        <v>2857</v>
      </c>
      <c r="B614" s="800" t="s">
        <v>2858</v>
      </c>
      <c r="C614" s="801" t="s">
        <v>2859</v>
      </c>
      <c r="D614" s="802"/>
      <c r="E614" s="803"/>
      <c r="F614" s="686">
        <v>548284.07999999996</v>
      </c>
      <c r="G614" s="686">
        <v>527552.24</v>
      </c>
      <c r="H614" s="686">
        <v>20731.839999999967</v>
      </c>
      <c r="I614" s="804">
        <v>3.9298174527701686E-2</v>
      </c>
      <c r="J614" s="804"/>
      <c r="K614" s="805"/>
      <c r="L614" s="705">
        <v>460923</v>
      </c>
      <c r="M614" s="707">
        <v>87361.079999999958</v>
      </c>
      <c r="N614" s="805"/>
      <c r="O614" s="705">
        <v>303709.61</v>
      </c>
      <c r="P614" s="707">
        <v>244574.46999999997</v>
      </c>
      <c r="R614" s="703">
        <v>465171.38</v>
      </c>
      <c r="S614" s="703">
        <v>218561.45</v>
      </c>
      <c r="T614" s="686">
        <v>418658.88</v>
      </c>
      <c r="U614" s="686">
        <v>559323.07000000007</v>
      </c>
      <c r="V614" s="686">
        <v>201111.69</v>
      </c>
      <c r="W614" s="686">
        <v>356438.03</v>
      </c>
      <c r="X614" s="686">
        <v>525117.92000000004</v>
      </c>
      <c r="Y614" s="686">
        <v>254360.59</v>
      </c>
      <c r="Z614" s="686">
        <v>460923</v>
      </c>
      <c r="AA614" s="686">
        <v>640144.18000000005</v>
      </c>
      <c r="AB614" s="686">
        <v>208552.34</v>
      </c>
      <c r="AC614" s="686">
        <v>339868.85000000003</v>
      </c>
      <c r="AD614" s="686">
        <v>527552.24</v>
      </c>
      <c r="AE614" s="703">
        <v>276106.92</v>
      </c>
      <c r="AF614" s="686">
        <v>479337.54000000004</v>
      </c>
      <c r="AG614" s="686">
        <v>644390.96</v>
      </c>
      <c r="AH614" s="686">
        <v>201962.4</v>
      </c>
      <c r="AI614" s="686">
        <v>361906.73</v>
      </c>
      <c r="AJ614" s="686">
        <v>529488.07999999996</v>
      </c>
      <c r="AK614" s="686">
        <v>303709.61</v>
      </c>
      <c r="AL614" s="686">
        <v>548284.07999999996</v>
      </c>
      <c r="AM614" s="686">
        <v>465485.45</v>
      </c>
      <c r="AN614" s="686">
        <v>465485.45</v>
      </c>
      <c r="AO614" s="686">
        <v>465485.45</v>
      </c>
      <c r="AP614" s="704">
        <v>465485.45</v>
      </c>
      <c r="AQ614" s="686"/>
    </row>
    <row r="615" spans="1:43" ht="12.5" outlineLevel="3">
      <c r="A615" s="799" t="s">
        <v>2860</v>
      </c>
      <c r="B615" s="800" t="s">
        <v>2861</v>
      </c>
      <c r="C615" s="801" t="s">
        <v>2862</v>
      </c>
      <c r="D615" s="802"/>
      <c r="E615" s="803"/>
      <c r="F615" s="686">
        <v>1330788.7</v>
      </c>
      <c r="G615" s="686">
        <v>1243651.73</v>
      </c>
      <c r="H615" s="686">
        <v>87136.969999999972</v>
      </c>
      <c r="I615" s="804">
        <v>7.006541131897108E-2</v>
      </c>
      <c r="J615" s="804"/>
      <c r="K615" s="805"/>
      <c r="L615" s="705">
        <v>1136889.26</v>
      </c>
      <c r="M615" s="707">
        <v>193899.43999999994</v>
      </c>
      <c r="N615" s="805"/>
      <c r="O615" s="705">
        <v>1300821.99</v>
      </c>
      <c r="P615" s="707">
        <v>29966.709999999963</v>
      </c>
      <c r="R615" s="703">
        <v>1032939.32</v>
      </c>
      <c r="S615" s="703">
        <v>1246830.42</v>
      </c>
      <c r="T615" s="686">
        <v>1364229.83</v>
      </c>
      <c r="U615" s="686">
        <v>1086590.23</v>
      </c>
      <c r="V615" s="686">
        <v>950512.86</v>
      </c>
      <c r="W615" s="686">
        <v>922942.98</v>
      </c>
      <c r="X615" s="686">
        <v>970193.22</v>
      </c>
      <c r="Y615" s="686">
        <v>1102229.81</v>
      </c>
      <c r="Z615" s="686">
        <v>1136889.26</v>
      </c>
      <c r="AA615" s="686">
        <v>1044372.48</v>
      </c>
      <c r="AB615" s="686">
        <v>909721.77</v>
      </c>
      <c r="AC615" s="686">
        <v>880152.37</v>
      </c>
      <c r="AD615" s="686">
        <v>1243651.73</v>
      </c>
      <c r="AE615" s="703">
        <v>1548338.53</v>
      </c>
      <c r="AF615" s="686">
        <v>1479093.77</v>
      </c>
      <c r="AG615" s="686">
        <v>1268860.8599999999</v>
      </c>
      <c r="AH615" s="686">
        <v>960960.49</v>
      </c>
      <c r="AI615" s="686">
        <v>943393.21</v>
      </c>
      <c r="AJ615" s="686">
        <v>975196.98</v>
      </c>
      <c r="AK615" s="686">
        <v>1300821.99</v>
      </c>
      <c r="AL615" s="686">
        <v>1330788.7</v>
      </c>
      <c r="AM615" s="686">
        <v>1330788.7</v>
      </c>
      <c r="AN615" s="686">
        <v>1330788.7</v>
      </c>
      <c r="AO615" s="686">
        <v>1330788.7</v>
      </c>
      <c r="AP615" s="704">
        <v>1330788.7</v>
      </c>
      <c r="AQ615" s="686"/>
    </row>
    <row r="616" spans="1:43" ht="12.5">
      <c r="A616" s="799" t="s">
        <v>2863</v>
      </c>
      <c r="B616" s="891" t="s">
        <v>1629</v>
      </c>
      <c r="C616" s="924" t="s">
        <v>2864</v>
      </c>
      <c r="D616" s="496"/>
      <c r="E616" s="803"/>
      <c r="F616" s="714">
        <v>2784421.3499999996</v>
      </c>
      <c r="G616" s="714">
        <v>2568208.65</v>
      </c>
      <c r="H616" s="705">
        <v>216212.69999999972</v>
      </c>
      <c r="I616" s="680">
        <v>8.4188136349435519E-2</v>
      </c>
      <c r="J616" s="939"/>
      <c r="K616" s="940"/>
      <c r="L616" s="715">
        <v>2410457.84</v>
      </c>
      <c r="M616" s="707">
        <v>373963.50999999978</v>
      </c>
      <c r="N616" s="702"/>
      <c r="O616" s="715">
        <v>2476448.98</v>
      </c>
      <c r="P616" s="707">
        <v>307972.36999999965</v>
      </c>
      <c r="Q616" s="803"/>
      <c r="R616" s="703">
        <v>2243841.6999999997</v>
      </c>
      <c r="S616" s="703">
        <v>2301324.86</v>
      </c>
      <c r="T616" s="686">
        <v>2723202.1500000004</v>
      </c>
      <c r="U616" s="686">
        <v>2407980.66</v>
      </c>
      <c r="V616" s="686">
        <v>1865636.5499999998</v>
      </c>
      <c r="W616" s="686">
        <v>2014032.05</v>
      </c>
      <c r="X616" s="686">
        <v>2178818.2000000002</v>
      </c>
      <c r="Y616" s="686">
        <v>1845116.87</v>
      </c>
      <c r="Z616" s="686">
        <v>2410457.84</v>
      </c>
      <c r="AA616" s="686">
        <v>2410166.98</v>
      </c>
      <c r="AB616" s="686">
        <v>1588084.07</v>
      </c>
      <c r="AC616" s="686">
        <v>1874589.29</v>
      </c>
      <c r="AD616" s="686">
        <v>2568208.65</v>
      </c>
      <c r="AE616" s="703">
        <v>2741304.0300000003</v>
      </c>
      <c r="AF616" s="686">
        <v>2866465.9</v>
      </c>
      <c r="AG616" s="686">
        <v>2723266.91</v>
      </c>
      <c r="AH616" s="686">
        <v>1828314.26</v>
      </c>
      <c r="AI616" s="686">
        <v>2022561.87</v>
      </c>
      <c r="AJ616" s="686">
        <v>2219235.2999999998</v>
      </c>
      <c r="AK616" s="686">
        <v>2476448.98</v>
      </c>
      <c r="AL616" s="686">
        <v>2784421.3499999996</v>
      </c>
      <c r="AM616" s="686">
        <v>3002153.01</v>
      </c>
      <c r="AN616" s="686">
        <v>3002153.01</v>
      </c>
      <c r="AO616" s="686">
        <v>3002153.01</v>
      </c>
      <c r="AP616" s="704">
        <v>3002153.01</v>
      </c>
    </row>
    <row r="617" spans="1:43" ht="1" customHeight="1" outlineLevel="2">
      <c r="A617" s="799"/>
      <c r="B617" s="891"/>
      <c r="C617" s="924"/>
      <c r="D617" s="496"/>
      <c r="E617" s="803"/>
      <c r="F617" s="714"/>
      <c r="G617" s="714"/>
      <c r="H617" s="705">
        <v>0</v>
      </c>
      <c r="I617" s="680">
        <v>0</v>
      </c>
      <c r="J617" s="939"/>
      <c r="K617" s="940"/>
      <c r="L617" s="715"/>
      <c r="M617" s="707">
        <v>0</v>
      </c>
      <c r="N617" s="702"/>
      <c r="O617" s="715"/>
      <c r="P617" s="707">
        <v>0</v>
      </c>
      <c r="Q617" s="803"/>
      <c r="R617" s="703"/>
      <c r="S617" s="703"/>
      <c r="T617" s="686"/>
      <c r="U617" s="686"/>
      <c r="V617" s="686"/>
      <c r="W617" s="686"/>
      <c r="X617" s="686"/>
      <c r="Y617" s="686"/>
      <c r="Z617" s="686"/>
      <c r="AA617" s="686"/>
      <c r="AB617" s="686"/>
      <c r="AC617" s="686"/>
      <c r="AD617" s="686"/>
      <c r="AE617" s="703"/>
      <c r="AF617" s="686"/>
      <c r="AG617" s="686"/>
      <c r="AH617" s="686"/>
      <c r="AI617" s="686"/>
      <c r="AJ617" s="686"/>
      <c r="AK617" s="686"/>
      <c r="AL617" s="686"/>
      <c r="AM617" s="686"/>
      <c r="AN617" s="686"/>
      <c r="AO617" s="686"/>
      <c r="AP617" s="704"/>
    </row>
    <row r="618" spans="1:43" ht="12.5" outlineLevel="3">
      <c r="A618" s="799" t="s">
        <v>2865</v>
      </c>
      <c r="B618" s="800" t="s">
        <v>2866</v>
      </c>
      <c r="C618" s="801" t="s">
        <v>2867</v>
      </c>
      <c r="D618" s="802"/>
      <c r="E618" s="803"/>
      <c r="F618" s="686">
        <v>0</v>
      </c>
      <c r="G618" s="686">
        <v>0</v>
      </c>
      <c r="H618" s="686">
        <v>0</v>
      </c>
      <c r="I618" s="804">
        <v>0</v>
      </c>
      <c r="J618" s="804"/>
      <c r="K618" s="805"/>
      <c r="L618" s="705">
        <v>0</v>
      </c>
      <c r="M618" s="707">
        <v>0</v>
      </c>
      <c r="N618" s="805"/>
      <c r="O618" s="705">
        <v>0</v>
      </c>
      <c r="P618" s="707">
        <v>0</v>
      </c>
      <c r="R618" s="703">
        <v>12000000</v>
      </c>
      <c r="S618" s="703">
        <v>12000000</v>
      </c>
      <c r="T618" s="686">
        <v>1000000</v>
      </c>
      <c r="U618" s="686">
        <v>1000000</v>
      </c>
      <c r="V618" s="686">
        <v>1000000</v>
      </c>
      <c r="W618" s="686">
        <v>1000000</v>
      </c>
      <c r="X618" s="686">
        <v>0</v>
      </c>
      <c r="Y618" s="686">
        <v>0</v>
      </c>
      <c r="Z618" s="686">
        <v>0</v>
      </c>
      <c r="AA618" s="686">
        <v>0</v>
      </c>
      <c r="AB618" s="686">
        <v>0</v>
      </c>
      <c r="AC618" s="686">
        <v>0</v>
      </c>
      <c r="AD618" s="686">
        <v>0</v>
      </c>
      <c r="AE618" s="703">
        <v>0</v>
      </c>
      <c r="AF618" s="686">
        <v>0</v>
      </c>
      <c r="AG618" s="686">
        <v>0</v>
      </c>
      <c r="AH618" s="686">
        <v>0</v>
      </c>
      <c r="AI618" s="686">
        <v>0</v>
      </c>
      <c r="AJ618" s="686">
        <v>0</v>
      </c>
      <c r="AK618" s="686">
        <v>0</v>
      </c>
      <c r="AL618" s="686">
        <v>0</v>
      </c>
      <c r="AM618" s="686">
        <v>0</v>
      </c>
      <c r="AN618" s="686">
        <v>0</v>
      </c>
      <c r="AO618" s="686">
        <v>0</v>
      </c>
      <c r="AP618" s="704">
        <v>0</v>
      </c>
      <c r="AQ618" s="686"/>
    </row>
    <row r="619" spans="1:43" ht="12.5" outlineLevel="3">
      <c r="A619" s="799" t="s">
        <v>3447</v>
      </c>
      <c r="B619" s="800" t="s">
        <v>3448</v>
      </c>
      <c r="C619" s="801" t="s">
        <v>3449</v>
      </c>
      <c r="D619" s="802"/>
      <c r="E619" s="803"/>
      <c r="F619" s="686">
        <v>0</v>
      </c>
      <c r="G619" s="686">
        <v>0</v>
      </c>
      <c r="H619" s="686">
        <v>0</v>
      </c>
      <c r="I619" s="804">
        <v>0</v>
      </c>
      <c r="J619" s="804"/>
      <c r="K619" s="805"/>
      <c r="L619" s="705">
        <v>0</v>
      </c>
      <c r="M619" s="707">
        <v>0</v>
      </c>
      <c r="N619" s="805"/>
      <c r="O619" s="705">
        <v>0</v>
      </c>
      <c r="P619" s="707">
        <v>0</v>
      </c>
      <c r="R619" s="703">
        <v>0</v>
      </c>
      <c r="S619" s="703">
        <v>0</v>
      </c>
      <c r="T619" s="686">
        <v>0</v>
      </c>
      <c r="U619" s="686">
        <v>0</v>
      </c>
      <c r="V619" s="686">
        <v>0</v>
      </c>
      <c r="W619" s="686">
        <v>0</v>
      </c>
      <c r="X619" s="686">
        <v>0</v>
      </c>
      <c r="Y619" s="686">
        <v>0</v>
      </c>
      <c r="Z619" s="686">
        <v>0</v>
      </c>
      <c r="AA619" s="686">
        <v>0</v>
      </c>
      <c r="AB619" s="686">
        <v>0</v>
      </c>
      <c r="AC619" s="686">
        <v>100</v>
      </c>
      <c r="AD619" s="686">
        <v>0</v>
      </c>
      <c r="AE619" s="703">
        <v>0</v>
      </c>
      <c r="AF619" s="686">
        <v>0</v>
      </c>
      <c r="AG619" s="686">
        <v>0</v>
      </c>
      <c r="AH619" s="686">
        <v>0</v>
      </c>
      <c r="AI619" s="686">
        <v>0</v>
      </c>
      <c r="AJ619" s="686">
        <v>0</v>
      </c>
      <c r="AK619" s="686">
        <v>0</v>
      </c>
      <c r="AL619" s="686">
        <v>0</v>
      </c>
      <c r="AM619" s="686">
        <v>0</v>
      </c>
      <c r="AN619" s="686">
        <v>0</v>
      </c>
      <c r="AO619" s="686">
        <v>0</v>
      </c>
      <c r="AP619" s="704">
        <v>0</v>
      </c>
      <c r="AQ619" s="686"/>
    </row>
    <row r="620" spans="1:43" ht="12.5" outlineLevel="3">
      <c r="A620" s="799" t="s">
        <v>2868</v>
      </c>
      <c r="B620" s="800" t="s">
        <v>2869</v>
      </c>
      <c r="C620" s="801" t="s">
        <v>2870</v>
      </c>
      <c r="D620" s="802"/>
      <c r="E620" s="803"/>
      <c r="F620" s="686">
        <v>93295.91</v>
      </c>
      <c r="G620" s="686">
        <v>81078.320000000007</v>
      </c>
      <c r="H620" s="686">
        <v>12217.589999999997</v>
      </c>
      <c r="I620" s="804">
        <v>0.15068874145394226</v>
      </c>
      <c r="J620" s="804"/>
      <c r="K620" s="805"/>
      <c r="L620" s="705">
        <v>80997.89</v>
      </c>
      <c r="M620" s="707">
        <v>12298.020000000004</v>
      </c>
      <c r="N620" s="805"/>
      <c r="O620" s="705">
        <v>93274.03</v>
      </c>
      <c r="P620" s="707">
        <v>21.880000000004657</v>
      </c>
      <c r="R620" s="703">
        <v>88197.77</v>
      </c>
      <c r="S620" s="703">
        <v>91161.95</v>
      </c>
      <c r="T620" s="686">
        <v>89738.95</v>
      </c>
      <c r="U620" s="686">
        <v>87743.31</v>
      </c>
      <c r="V620" s="686">
        <v>88262.64</v>
      </c>
      <c r="W620" s="686">
        <v>87727.91</v>
      </c>
      <c r="X620" s="686">
        <v>88261.25</v>
      </c>
      <c r="Y620" s="686">
        <v>88043.36</v>
      </c>
      <c r="Z620" s="686">
        <v>80997.89</v>
      </c>
      <c r="AA620" s="686">
        <v>82067.540000000008</v>
      </c>
      <c r="AB620" s="686">
        <v>81717.06</v>
      </c>
      <c r="AC620" s="686">
        <v>81042.86</v>
      </c>
      <c r="AD620" s="686">
        <v>81078.320000000007</v>
      </c>
      <c r="AE620" s="703">
        <v>88392.21</v>
      </c>
      <c r="AF620" s="686">
        <v>93539.94</v>
      </c>
      <c r="AG620" s="686">
        <v>90561.38</v>
      </c>
      <c r="AH620" s="686">
        <v>90999.76</v>
      </c>
      <c r="AI620" s="686">
        <v>91850.790000000008</v>
      </c>
      <c r="AJ620" s="686">
        <v>92128.48</v>
      </c>
      <c r="AK620" s="686">
        <v>93274.03</v>
      </c>
      <c r="AL620" s="686">
        <v>93295.91</v>
      </c>
      <c r="AM620" s="686">
        <v>46446.79</v>
      </c>
      <c r="AN620" s="686">
        <v>46446.79</v>
      </c>
      <c r="AO620" s="686">
        <v>46446.79</v>
      </c>
      <c r="AP620" s="704">
        <v>46446.79</v>
      </c>
      <c r="AQ620" s="686"/>
    </row>
    <row r="621" spans="1:43" ht="12.5" outlineLevel="3">
      <c r="A621" s="799" t="s">
        <v>2871</v>
      </c>
      <c r="B621" s="800" t="s">
        <v>2872</v>
      </c>
      <c r="C621" s="801" t="s">
        <v>2873</v>
      </c>
      <c r="D621" s="802"/>
      <c r="E621" s="803"/>
      <c r="F621" s="686">
        <v>9302.4</v>
      </c>
      <c r="G621" s="686">
        <v>8352.19</v>
      </c>
      <c r="H621" s="686">
        <v>950.20999999999913</v>
      </c>
      <c r="I621" s="804">
        <v>0.11376776629841982</v>
      </c>
      <c r="J621" s="804"/>
      <c r="K621" s="805"/>
      <c r="L621" s="705">
        <v>8310.2100000000009</v>
      </c>
      <c r="M621" s="707">
        <v>992.18999999999869</v>
      </c>
      <c r="N621" s="805"/>
      <c r="O621" s="705">
        <v>9263.5500000000011</v>
      </c>
      <c r="P621" s="707">
        <v>38.849999999998545</v>
      </c>
      <c r="R621" s="703">
        <v>8762.66</v>
      </c>
      <c r="S621" s="703">
        <v>9065.83</v>
      </c>
      <c r="T621" s="686">
        <v>8964.48</v>
      </c>
      <c r="U621" s="686">
        <v>8834.4600000000009</v>
      </c>
      <c r="V621" s="686">
        <v>8773.1200000000008</v>
      </c>
      <c r="W621" s="686">
        <v>8710.82</v>
      </c>
      <c r="X621" s="686">
        <v>8743.2100000000009</v>
      </c>
      <c r="Y621" s="686">
        <v>8713.57</v>
      </c>
      <c r="Z621" s="686">
        <v>8310.2100000000009</v>
      </c>
      <c r="AA621" s="686">
        <v>8400.91</v>
      </c>
      <c r="AB621" s="686">
        <v>8389.2800000000007</v>
      </c>
      <c r="AC621" s="686">
        <v>8339.9500000000007</v>
      </c>
      <c r="AD621" s="686">
        <v>8352.19</v>
      </c>
      <c r="AE621" s="703">
        <v>8760.48</v>
      </c>
      <c r="AF621" s="686">
        <v>9199.25</v>
      </c>
      <c r="AG621" s="686">
        <v>9067.75</v>
      </c>
      <c r="AH621" s="686">
        <v>9112.44</v>
      </c>
      <c r="AI621" s="686">
        <v>9136.39</v>
      </c>
      <c r="AJ621" s="686">
        <v>9178</v>
      </c>
      <c r="AK621" s="686">
        <v>9263.5500000000011</v>
      </c>
      <c r="AL621" s="686">
        <v>9302.4</v>
      </c>
      <c r="AM621" s="686">
        <v>4546.12</v>
      </c>
      <c r="AN621" s="686">
        <v>4546.12</v>
      </c>
      <c r="AO621" s="686">
        <v>4546.12</v>
      </c>
      <c r="AP621" s="704">
        <v>4546.12</v>
      </c>
      <c r="AQ621" s="686"/>
    </row>
    <row r="622" spans="1:43" ht="12.5" outlineLevel="3">
      <c r="A622" s="799" t="s">
        <v>3749</v>
      </c>
      <c r="B622" s="800" t="s">
        <v>3750</v>
      </c>
      <c r="C622" s="801" t="s">
        <v>3751</v>
      </c>
      <c r="D622" s="802"/>
      <c r="E622" s="803"/>
      <c r="F622" s="686">
        <v>0</v>
      </c>
      <c r="G622" s="686">
        <v>0</v>
      </c>
      <c r="H622" s="686">
        <v>0</v>
      </c>
      <c r="I622" s="804">
        <v>0</v>
      </c>
      <c r="J622" s="804"/>
      <c r="K622" s="805"/>
      <c r="L622" s="705">
        <v>0</v>
      </c>
      <c r="M622" s="707">
        <v>0</v>
      </c>
      <c r="N622" s="805"/>
      <c r="O622" s="705">
        <v>0</v>
      </c>
      <c r="P622" s="707">
        <v>0</v>
      </c>
      <c r="R622" s="703">
        <v>0</v>
      </c>
      <c r="S622" s="703">
        <v>0</v>
      </c>
      <c r="T622" s="686">
        <v>0</v>
      </c>
      <c r="U622" s="686">
        <v>0</v>
      </c>
      <c r="V622" s="686">
        <v>0</v>
      </c>
      <c r="W622" s="686">
        <v>0</v>
      </c>
      <c r="X622" s="686">
        <v>0</v>
      </c>
      <c r="Y622" s="686">
        <v>0</v>
      </c>
      <c r="Z622" s="686">
        <v>0</v>
      </c>
      <c r="AA622" s="686">
        <v>0</v>
      </c>
      <c r="AB622" s="686">
        <v>0</v>
      </c>
      <c r="AC622" s="686">
        <v>0</v>
      </c>
      <c r="AD622" s="686">
        <v>0</v>
      </c>
      <c r="AE622" s="703">
        <v>0</v>
      </c>
      <c r="AF622" s="686">
        <v>0</v>
      </c>
      <c r="AG622" s="686">
        <v>0</v>
      </c>
      <c r="AH622" s="686">
        <v>0</v>
      </c>
      <c r="AI622" s="686">
        <v>0</v>
      </c>
      <c r="AJ622" s="686">
        <v>0</v>
      </c>
      <c r="AK622" s="686">
        <v>0</v>
      </c>
      <c r="AL622" s="686">
        <v>0</v>
      </c>
      <c r="AM622" s="686">
        <v>567.13</v>
      </c>
      <c r="AN622" s="686">
        <v>567.13</v>
      </c>
      <c r="AO622" s="686">
        <v>567.13</v>
      </c>
      <c r="AP622" s="704">
        <v>567.13</v>
      </c>
      <c r="AQ622" s="686"/>
    </row>
    <row r="623" spans="1:43" ht="12.5" outlineLevel="3">
      <c r="A623" s="799" t="s">
        <v>3752</v>
      </c>
      <c r="B623" s="800" t="s">
        <v>3753</v>
      </c>
      <c r="C623" s="801" t="s">
        <v>3754</v>
      </c>
      <c r="D623" s="802"/>
      <c r="E623" s="803"/>
      <c r="F623" s="686">
        <v>0</v>
      </c>
      <c r="G623" s="686">
        <v>0</v>
      </c>
      <c r="H623" s="686">
        <v>0</v>
      </c>
      <c r="I623" s="804">
        <v>0</v>
      </c>
      <c r="J623" s="804"/>
      <c r="K623" s="805"/>
      <c r="L623" s="705">
        <v>0</v>
      </c>
      <c r="M623" s="707">
        <v>0</v>
      </c>
      <c r="N623" s="805"/>
      <c r="O623" s="705">
        <v>0</v>
      </c>
      <c r="P623" s="707">
        <v>0</v>
      </c>
      <c r="R623" s="703">
        <v>0</v>
      </c>
      <c r="S623" s="703">
        <v>0</v>
      </c>
      <c r="T623" s="686">
        <v>0</v>
      </c>
      <c r="U623" s="686">
        <v>0</v>
      </c>
      <c r="V623" s="686">
        <v>0</v>
      </c>
      <c r="W623" s="686">
        <v>0</v>
      </c>
      <c r="X623" s="686">
        <v>0</v>
      </c>
      <c r="Y623" s="686">
        <v>0</v>
      </c>
      <c r="Z623" s="686">
        <v>0</v>
      </c>
      <c r="AA623" s="686">
        <v>0</v>
      </c>
      <c r="AB623" s="686">
        <v>0</v>
      </c>
      <c r="AC623" s="686">
        <v>0</v>
      </c>
      <c r="AD623" s="686">
        <v>0</v>
      </c>
      <c r="AE623" s="703">
        <v>0</v>
      </c>
      <c r="AF623" s="686">
        <v>0</v>
      </c>
      <c r="AG623" s="686">
        <v>0</v>
      </c>
      <c r="AH623" s="686">
        <v>0</v>
      </c>
      <c r="AI623" s="686">
        <v>0</v>
      </c>
      <c r="AJ623" s="686">
        <v>0</v>
      </c>
      <c r="AK623" s="686">
        <v>0</v>
      </c>
      <c r="AL623" s="686">
        <v>0</v>
      </c>
      <c r="AM623" s="686">
        <v>1005.76</v>
      </c>
      <c r="AN623" s="686">
        <v>1005.76</v>
      </c>
      <c r="AO623" s="686">
        <v>1005.76</v>
      </c>
      <c r="AP623" s="704">
        <v>1005.76</v>
      </c>
      <c r="AQ623" s="686"/>
    </row>
    <row r="624" spans="1:43" ht="12.5" outlineLevel="3">
      <c r="A624" s="799" t="s">
        <v>2874</v>
      </c>
      <c r="B624" s="800" t="s">
        <v>2875</v>
      </c>
      <c r="C624" s="801" t="s">
        <v>2876</v>
      </c>
      <c r="D624" s="802"/>
      <c r="E624" s="803"/>
      <c r="F624" s="686">
        <v>1601.39</v>
      </c>
      <c r="G624" s="686">
        <v>1442.33</v>
      </c>
      <c r="H624" s="686">
        <v>159.06000000000017</v>
      </c>
      <c r="I624" s="804">
        <v>0.11027989433763437</v>
      </c>
      <c r="J624" s="804"/>
      <c r="K624" s="805"/>
      <c r="L624" s="705">
        <v>1489.73</v>
      </c>
      <c r="M624" s="707">
        <v>111.66000000000008</v>
      </c>
      <c r="N624" s="805"/>
      <c r="O624" s="705">
        <v>1573.6100000000001</v>
      </c>
      <c r="P624" s="707">
        <v>27.779999999999973</v>
      </c>
      <c r="R624" s="703">
        <v>1566.6100000000001</v>
      </c>
      <c r="S624" s="703">
        <v>1722.73</v>
      </c>
      <c r="T624" s="686">
        <v>1705.33</v>
      </c>
      <c r="U624" s="686">
        <v>1643.5900000000001</v>
      </c>
      <c r="V624" s="686">
        <v>1663.06</v>
      </c>
      <c r="W624" s="686">
        <v>1643.68</v>
      </c>
      <c r="X624" s="686">
        <v>1646.18</v>
      </c>
      <c r="Y624" s="686">
        <v>1653.57</v>
      </c>
      <c r="Z624" s="686">
        <v>1489.73</v>
      </c>
      <c r="AA624" s="686">
        <v>1511.94</v>
      </c>
      <c r="AB624" s="686">
        <v>1516.02</v>
      </c>
      <c r="AC624" s="686">
        <v>1461.89</v>
      </c>
      <c r="AD624" s="686">
        <v>1442.33</v>
      </c>
      <c r="AE624" s="703">
        <v>1493.19</v>
      </c>
      <c r="AF624" s="686">
        <v>1519.64</v>
      </c>
      <c r="AG624" s="686">
        <v>1515.24</v>
      </c>
      <c r="AH624" s="686">
        <v>1542.05</v>
      </c>
      <c r="AI624" s="686">
        <v>1580.56</v>
      </c>
      <c r="AJ624" s="686">
        <v>1604.06</v>
      </c>
      <c r="AK624" s="686">
        <v>1573.6100000000001</v>
      </c>
      <c r="AL624" s="686">
        <v>1601.39</v>
      </c>
      <c r="AM624" s="686">
        <v>800.93000000000006</v>
      </c>
      <c r="AN624" s="686">
        <v>800.93000000000006</v>
      </c>
      <c r="AO624" s="686">
        <v>800.93000000000006</v>
      </c>
      <c r="AP624" s="704">
        <v>800.93000000000006</v>
      </c>
      <c r="AQ624" s="686"/>
    </row>
    <row r="625" spans="1:43" ht="12.5" outlineLevel="3">
      <c r="A625" s="799" t="s">
        <v>3755</v>
      </c>
      <c r="B625" s="800" t="s">
        <v>3756</v>
      </c>
      <c r="C625" s="801" t="s">
        <v>3757</v>
      </c>
      <c r="D625" s="802"/>
      <c r="E625" s="803"/>
      <c r="F625" s="686">
        <v>0</v>
      </c>
      <c r="G625" s="686">
        <v>0</v>
      </c>
      <c r="H625" s="686">
        <v>0</v>
      </c>
      <c r="I625" s="804">
        <v>0</v>
      </c>
      <c r="J625" s="804"/>
      <c r="K625" s="805"/>
      <c r="L625" s="705">
        <v>0</v>
      </c>
      <c r="M625" s="707">
        <v>0</v>
      </c>
      <c r="N625" s="805"/>
      <c r="O625" s="705">
        <v>0</v>
      </c>
      <c r="P625" s="707">
        <v>0</v>
      </c>
      <c r="R625" s="703">
        <v>0</v>
      </c>
      <c r="S625" s="703">
        <v>0</v>
      </c>
      <c r="T625" s="686">
        <v>0</v>
      </c>
      <c r="U625" s="686">
        <v>0</v>
      </c>
      <c r="V625" s="686">
        <v>0</v>
      </c>
      <c r="W625" s="686">
        <v>0</v>
      </c>
      <c r="X625" s="686">
        <v>0</v>
      </c>
      <c r="Y625" s="686">
        <v>0</v>
      </c>
      <c r="Z625" s="686">
        <v>0</v>
      </c>
      <c r="AA625" s="686">
        <v>0</v>
      </c>
      <c r="AB625" s="686">
        <v>0</v>
      </c>
      <c r="AC625" s="686">
        <v>0</v>
      </c>
      <c r="AD625" s="686">
        <v>0</v>
      </c>
      <c r="AE625" s="703">
        <v>0</v>
      </c>
      <c r="AF625" s="686">
        <v>0</v>
      </c>
      <c r="AG625" s="686">
        <v>0</v>
      </c>
      <c r="AH625" s="686">
        <v>0</v>
      </c>
      <c r="AI625" s="686">
        <v>0</v>
      </c>
      <c r="AJ625" s="686">
        <v>0</v>
      </c>
      <c r="AK625" s="686">
        <v>0</v>
      </c>
      <c r="AL625" s="686">
        <v>0</v>
      </c>
      <c r="AM625" s="686">
        <v>1087.7</v>
      </c>
      <c r="AN625" s="686">
        <v>1087.7</v>
      </c>
      <c r="AO625" s="686">
        <v>1087.7</v>
      </c>
      <c r="AP625" s="704">
        <v>1087.7</v>
      </c>
      <c r="AQ625" s="686"/>
    </row>
    <row r="626" spans="1:43" ht="12.5" outlineLevel="3">
      <c r="A626" s="799" t="s">
        <v>3758</v>
      </c>
      <c r="B626" s="800" t="s">
        <v>3759</v>
      </c>
      <c r="C626" s="801" t="s">
        <v>3760</v>
      </c>
      <c r="D626" s="802"/>
      <c r="E626" s="803"/>
      <c r="F626" s="686">
        <v>0</v>
      </c>
      <c r="G626" s="686">
        <v>0</v>
      </c>
      <c r="H626" s="686">
        <v>0</v>
      </c>
      <c r="I626" s="804">
        <v>0</v>
      </c>
      <c r="J626" s="804"/>
      <c r="K626" s="805"/>
      <c r="L626" s="705">
        <v>0</v>
      </c>
      <c r="M626" s="707">
        <v>0</v>
      </c>
      <c r="N626" s="805"/>
      <c r="O626" s="705">
        <v>0</v>
      </c>
      <c r="P626" s="707">
        <v>0</v>
      </c>
      <c r="R626" s="703">
        <v>0</v>
      </c>
      <c r="S626" s="703">
        <v>0</v>
      </c>
      <c r="T626" s="686">
        <v>0</v>
      </c>
      <c r="U626" s="686">
        <v>0</v>
      </c>
      <c r="V626" s="686">
        <v>0</v>
      </c>
      <c r="W626" s="686">
        <v>0</v>
      </c>
      <c r="X626" s="686">
        <v>0</v>
      </c>
      <c r="Y626" s="686">
        <v>0</v>
      </c>
      <c r="Z626" s="686">
        <v>0</v>
      </c>
      <c r="AA626" s="686">
        <v>0</v>
      </c>
      <c r="AB626" s="686">
        <v>0</v>
      </c>
      <c r="AC626" s="686">
        <v>0</v>
      </c>
      <c r="AD626" s="686">
        <v>0</v>
      </c>
      <c r="AE626" s="703">
        <v>0</v>
      </c>
      <c r="AF626" s="686">
        <v>0</v>
      </c>
      <c r="AG626" s="686">
        <v>0</v>
      </c>
      <c r="AH626" s="686">
        <v>0</v>
      </c>
      <c r="AI626" s="686">
        <v>0</v>
      </c>
      <c r="AJ626" s="686">
        <v>0</v>
      </c>
      <c r="AK626" s="686">
        <v>0</v>
      </c>
      <c r="AL626" s="686">
        <v>0</v>
      </c>
      <c r="AM626" s="686">
        <v>4785.33</v>
      </c>
      <c r="AN626" s="686">
        <v>4785.33</v>
      </c>
      <c r="AO626" s="686">
        <v>4785.33</v>
      </c>
      <c r="AP626" s="704">
        <v>4785.33</v>
      </c>
      <c r="AQ626" s="686"/>
    </row>
    <row r="627" spans="1:43" ht="12.5" outlineLevel="3">
      <c r="A627" s="799" t="s">
        <v>2877</v>
      </c>
      <c r="B627" s="800" t="s">
        <v>2878</v>
      </c>
      <c r="C627" s="801" t="s">
        <v>2879</v>
      </c>
      <c r="D627" s="802"/>
      <c r="E627" s="803"/>
      <c r="F627" s="686">
        <v>2545144.63</v>
      </c>
      <c r="G627" s="686">
        <v>2267204.62</v>
      </c>
      <c r="H627" s="686">
        <v>277940.00999999978</v>
      </c>
      <c r="I627" s="804">
        <v>0.12259149771845461</v>
      </c>
      <c r="J627" s="804"/>
      <c r="K627" s="805"/>
      <c r="L627" s="705">
        <v>2308723.52</v>
      </c>
      <c r="M627" s="707">
        <v>236421.10999999987</v>
      </c>
      <c r="N627" s="805"/>
      <c r="O627" s="705">
        <v>2465261.08</v>
      </c>
      <c r="P627" s="707">
        <v>79883.549999999814</v>
      </c>
      <c r="R627" s="703">
        <v>2417018.9300000002</v>
      </c>
      <c r="S627" s="703">
        <v>2565080.37</v>
      </c>
      <c r="T627" s="686">
        <v>2673186.79</v>
      </c>
      <c r="U627" s="686">
        <v>2713926.1</v>
      </c>
      <c r="V627" s="686">
        <v>2718039.26</v>
      </c>
      <c r="W627" s="686">
        <v>2736855.19</v>
      </c>
      <c r="X627" s="686">
        <v>2719243.27</v>
      </c>
      <c r="Y627" s="686">
        <v>2173608.17</v>
      </c>
      <c r="Z627" s="686">
        <v>2308723.52</v>
      </c>
      <c r="AA627" s="686">
        <v>2346348.44</v>
      </c>
      <c r="AB627" s="686">
        <v>2387928.4900000002</v>
      </c>
      <c r="AC627" s="686">
        <v>2402712.31</v>
      </c>
      <c r="AD627" s="686">
        <v>2267204.62</v>
      </c>
      <c r="AE627" s="703">
        <v>2306653.42</v>
      </c>
      <c r="AF627" s="686">
        <v>2407527.16</v>
      </c>
      <c r="AG627" s="686">
        <v>2511582.15</v>
      </c>
      <c r="AH627" s="686">
        <v>2556612.63</v>
      </c>
      <c r="AI627" s="686">
        <v>2561786.7400000002</v>
      </c>
      <c r="AJ627" s="686">
        <v>2560244.12</v>
      </c>
      <c r="AK627" s="686">
        <v>2465261.08</v>
      </c>
      <c r="AL627" s="686">
        <v>2545144.63</v>
      </c>
      <c r="AM627" s="686">
        <v>2575492.77</v>
      </c>
      <c r="AN627" s="686">
        <v>2575492.77</v>
      </c>
      <c r="AO627" s="686">
        <v>2575492.77</v>
      </c>
      <c r="AP627" s="704">
        <v>2575492.77</v>
      </c>
      <c r="AQ627" s="686"/>
    </row>
    <row r="628" spans="1:43" ht="12.5" outlineLevel="3">
      <c r="A628" s="799" t="s">
        <v>2880</v>
      </c>
      <c r="B628" s="800" t="s">
        <v>2881</v>
      </c>
      <c r="C628" s="801" t="s">
        <v>2882</v>
      </c>
      <c r="D628" s="802"/>
      <c r="E628" s="803"/>
      <c r="F628" s="686">
        <v>1322527.53</v>
      </c>
      <c r="G628" s="686">
        <v>985774.17</v>
      </c>
      <c r="H628" s="686">
        <v>336753.36</v>
      </c>
      <c r="I628" s="804">
        <v>0.34161308974042198</v>
      </c>
      <c r="J628" s="804"/>
      <c r="K628" s="805"/>
      <c r="L628" s="705">
        <v>985774.17</v>
      </c>
      <c r="M628" s="707">
        <v>336753.36</v>
      </c>
      <c r="N628" s="805"/>
      <c r="O628" s="705">
        <v>1322527.53</v>
      </c>
      <c r="P628" s="707">
        <v>0</v>
      </c>
      <c r="R628" s="703">
        <v>1393393.04</v>
      </c>
      <c r="S628" s="703">
        <v>1393393.04</v>
      </c>
      <c r="T628" s="686">
        <v>1393393.04</v>
      </c>
      <c r="U628" s="686">
        <v>985774.17</v>
      </c>
      <c r="V628" s="686">
        <v>985774.17</v>
      </c>
      <c r="W628" s="686">
        <v>985774.17</v>
      </c>
      <c r="X628" s="686">
        <v>985774.17</v>
      </c>
      <c r="Y628" s="686">
        <v>985774.17</v>
      </c>
      <c r="Z628" s="686">
        <v>985774.17</v>
      </c>
      <c r="AA628" s="686">
        <v>985774.17</v>
      </c>
      <c r="AB628" s="686">
        <v>985774.17</v>
      </c>
      <c r="AC628" s="686">
        <v>985774.17</v>
      </c>
      <c r="AD628" s="686">
        <v>985774.17</v>
      </c>
      <c r="AE628" s="703">
        <v>985774.17</v>
      </c>
      <c r="AF628" s="686">
        <v>985774.17</v>
      </c>
      <c r="AG628" s="686">
        <v>1322527.53</v>
      </c>
      <c r="AH628" s="686">
        <v>1322527.53</v>
      </c>
      <c r="AI628" s="686">
        <v>1322527.53</v>
      </c>
      <c r="AJ628" s="686">
        <v>1322527.53</v>
      </c>
      <c r="AK628" s="686">
        <v>1322527.53</v>
      </c>
      <c r="AL628" s="686">
        <v>1322527.53</v>
      </c>
      <c r="AM628" s="686">
        <v>1322527.53</v>
      </c>
      <c r="AN628" s="686">
        <v>1322527.53</v>
      </c>
      <c r="AO628" s="686">
        <v>1322527.53</v>
      </c>
      <c r="AP628" s="704">
        <v>1322527.53</v>
      </c>
      <c r="AQ628" s="686"/>
    </row>
    <row r="629" spans="1:43" ht="12.5" outlineLevel="3">
      <c r="A629" s="799" t="s">
        <v>2883</v>
      </c>
      <c r="B629" s="800" t="s">
        <v>2884</v>
      </c>
      <c r="C629" s="801" t="s">
        <v>2885</v>
      </c>
      <c r="D629" s="802"/>
      <c r="E629" s="803"/>
      <c r="F629" s="686">
        <v>696</v>
      </c>
      <c r="G629" s="686">
        <v>696</v>
      </c>
      <c r="H629" s="686">
        <v>0</v>
      </c>
      <c r="I629" s="804">
        <v>0</v>
      </c>
      <c r="J629" s="804"/>
      <c r="K629" s="805"/>
      <c r="L629" s="705">
        <v>20833</v>
      </c>
      <c r="M629" s="707">
        <v>-20137</v>
      </c>
      <c r="N629" s="805"/>
      <c r="O629" s="705">
        <v>696</v>
      </c>
      <c r="P629" s="707">
        <v>0</v>
      </c>
      <c r="R629" s="703">
        <v>20833</v>
      </c>
      <c r="S629" s="703">
        <v>20833</v>
      </c>
      <c r="T629" s="686">
        <v>20833</v>
      </c>
      <c r="U629" s="686">
        <v>20833</v>
      </c>
      <c r="V629" s="686">
        <v>20833</v>
      </c>
      <c r="W629" s="686">
        <v>20833</v>
      </c>
      <c r="X629" s="686">
        <v>20833</v>
      </c>
      <c r="Y629" s="686">
        <v>20833</v>
      </c>
      <c r="Z629" s="686">
        <v>20833</v>
      </c>
      <c r="AA629" s="686">
        <v>20833</v>
      </c>
      <c r="AB629" s="686">
        <v>20833</v>
      </c>
      <c r="AC629" s="686">
        <v>20833</v>
      </c>
      <c r="AD629" s="686">
        <v>696</v>
      </c>
      <c r="AE629" s="703">
        <v>696</v>
      </c>
      <c r="AF629" s="686">
        <v>696</v>
      </c>
      <c r="AG629" s="686">
        <v>696</v>
      </c>
      <c r="AH629" s="686">
        <v>696</v>
      </c>
      <c r="AI629" s="686">
        <v>696</v>
      </c>
      <c r="AJ629" s="686">
        <v>696</v>
      </c>
      <c r="AK629" s="686">
        <v>696</v>
      </c>
      <c r="AL629" s="686">
        <v>696</v>
      </c>
      <c r="AM629" s="686">
        <v>696</v>
      </c>
      <c r="AN629" s="686">
        <v>696</v>
      </c>
      <c r="AO629" s="686">
        <v>696</v>
      </c>
      <c r="AP629" s="704">
        <v>696</v>
      </c>
      <c r="AQ629" s="686"/>
    </row>
    <row r="630" spans="1:43" ht="12.5" outlineLevel="3">
      <c r="A630" s="799" t="s">
        <v>2886</v>
      </c>
      <c r="B630" s="800" t="s">
        <v>2887</v>
      </c>
      <c r="C630" s="801" t="s">
        <v>2888</v>
      </c>
      <c r="D630" s="802"/>
      <c r="E630" s="803"/>
      <c r="F630" s="686">
        <v>241090.41</v>
      </c>
      <c r="G630" s="686">
        <v>91614.71</v>
      </c>
      <c r="H630" s="686">
        <v>149475.70000000001</v>
      </c>
      <c r="I630" s="804">
        <v>1.6315687731806388</v>
      </c>
      <c r="J630" s="804"/>
      <c r="K630" s="805"/>
      <c r="L630" s="705">
        <v>226564.97</v>
      </c>
      <c r="M630" s="707">
        <v>14525.440000000002</v>
      </c>
      <c r="N630" s="805"/>
      <c r="O630" s="705">
        <v>202784.71</v>
      </c>
      <c r="P630" s="707">
        <v>38305.700000000012</v>
      </c>
      <c r="R630" s="703">
        <v>15039.77</v>
      </c>
      <c r="S630" s="703">
        <v>-1803.14</v>
      </c>
      <c r="T630" s="686">
        <v>75281.100000000006</v>
      </c>
      <c r="U630" s="686">
        <v>164717.68</v>
      </c>
      <c r="V630" s="686">
        <v>168861.36000000002</v>
      </c>
      <c r="W630" s="686">
        <v>112257.16</v>
      </c>
      <c r="X630" s="686">
        <v>181510.37</v>
      </c>
      <c r="Y630" s="686">
        <v>81093.19</v>
      </c>
      <c r="Z630" s="686">
        <v>226564.97</v>
      </c>
      <c r="AA630" s="686">
        <v>183908.11000000002</v>
      </c>
      <c r="AB630" s="686">
        <v>275161.86</v>
      </c>
      <c r="AC630" s="686">
        <v>247050.59</v>
      </c>
      <c r="AD630" s="686">
        <v>91614.71</v>
      </c>
      <c r="AE630" s="703">
        <v>-20605.95</v>
      </c>
      <c r="AF630" s="686">
        <v>89535</v>
      </c>
      <c r="AG630" s="686">
        <v>52032.46</v>
      </c>
      <c r="AH630" s="686">
        <v>263061.72000000003</v>
      </c>
      <c r="AI630" s="686">
        <v>76523.5</v>
      </c>
      <c r="AJ630" s="686">
        <v>210572.35</v>
      </c>
      <c r="AK630" s="686">
        <v>202784.71</v>
      </c>
      <c r="AL630" s="686">
        <v>241090.41</v>
      </c>
      <c r="AM630" s="686">
        <v>271880.14</v>
      </c>
      <c r="AN630" s="686">
        <v>271880.14</v>
      </c>
      <c r="AO630" s="686">
        <v>271880.14</v>
      </c>
      <c r="AP630" s="704">
        <v>271880.14</v>
      </c>
      <c r="AQ630" s="686"/>
    </row>
    <row r="631" spans="1:43" ht="12.5" outlineLevel="3">
      <c r="A631" s="799" t="s">
        <v>2889</v>
      </c>
      <c r="B631" s="800" t="s">
        <v>2890</v>
      </c>
      <c r="C631" s="801" t="s">
        <v>2891</v>
      </c>
      <c r="D631" s="802"/>
      <c r="E631" s="803"/>
      <c r="F631" s="686">
        <v>3527.8</v>
      </c>
      <c r="G631" s="686">
        <v>3043.23</v>
      </c>
      <c r="H631" s="686">
        <v>484.57000000000016</v>
      </c>
      <c r="I631" s="804">
        <v>0.15922884566726805</v>
      </c>
      <c r="J631" s="804"/>
      <c r="K631" s="805"/>
      <c r="L631" s="705">
        <v>3002.7000000000003</v>
      </c>
      <c r="M631" s="707">
        <v>525.09999999999991</v>
      </c>
      <c r="N631" s="805"/>
      <c r="O631" s="705">
        <v>3487.9300000000003</v>
      </c>
      <c r="P631" s="707">
        <v>39.869999999999891</v>
      </c>
      <c r="R631" s="703">
        <v>3292.56</v>
      </c>
      <c r="S631" s="703">
        <v>3298.67</v>
      </c>
      <c r="T631" s="686">
        <v>3284.4</v>
      </c>
      <c r="U631" s="686">
        <v>3236.02</v>
      </c>
      <c r="V631" s="686">
        <v>3219.6800000000003</v>
      </c>
      <c r="W631" s="686">
        <v>3192.78</v>
      </c>
      <c r="X631" s="686">
        <v>3209.44</v>
      </c>
      <c r="Y631" s="686">
        <v>3214.55</v>
      </c>
      <c r="Z631" s="686">
        <v>3002.7000000000003</v>
      </c>
      <c r="AA631" s="686">
        <v>3041.9700000000003</v>
      </c>
      <c r="AB631" s="686">
        <v>3048.68</v>
      </c>
      <c r="AC631" s="686">
        <v>3042.55</v>
      </c>
      <c r="AD631" s="686">
        <v>3043.23</v>
      </c>
      <c r="AE631" s="703">
        <v>3221.34</v>
      </c>
      <c r="AF631" s="686">
        <v>3415.65</v>
      </c>
      <c r="AG631" s="686">
        <v>3362.91</v>
      </c>
      <c r="AH631" s="686">
        <v>3384.35</v>
      </c>
      <c r="AI631" s="686">
        <v>3394.59</v>
      </c>
      <c r="AJ631" s="686">
        <v>3445.02</v>
      </c>
      <c r="AK631" s="686">
        <v>3487.9300000000003</v>
      </c>
      <c r="AL631" s="686">
        <v>3527.8</v>
      </c>
      <c r="AM631" s="686">
        <v>5250</v>
      </c>
      <c r="AN631" s="686">
        <v>5250</v>
      </c>
      <c r="AO631" s="686">
        <v>5250</v>
      </c>
      <c r="AP631" s="704">
        <v>5250</v>
      </c>
      <c r="AQ631" s="686"/>
    </row>
    <row r="632" spans="1:43" ht="12.5" outlineLevel="3">
      <c r="A632" s="799" t="s">
        <v>2892</v>
      </c>
      <c r="B632" s="800" t="s">
        <v>2893</v>
      </c>
      <c r="C632" s="801" t="s">
        <v>2894</v>
      </c>
      <c r="D632" s="802"/>
      <c r="E632" s="803"/>
      <c r="F632" s="686">
        <v>1687.52</v>
      </c>
      <c r="G632" s="686">
        <v>0</v>
      </c>
      <c r="H632" s="686">
        <v>1687.52</v>
      </c>
      <c r="I632" s="804" t="s">
        <v>3376</v>
      </c>
      <c r="J632" s="804"/>
      <c r="K632" s="805"/>
      <c r="L632" s="705">
        <v>0</v>
      </c>
      <c r="M632" s="707">
        <v>1687.52</v>
      </c>
      <c r="N632" s="805"/>
      <c r="O632" s="705">
        <v>1687.52</v>
      </c>
      <c r="P632" s="707">
        <v>0</v>
      </c>
      <c r="R632" s="703">
        <v>12961.37</v>
      </c>
      <c r="S632" s="703">
        <v>12961.37</v>
      </c>
      <c r="T632" s="686">
        <v>12961.37</v>
      </c>
      <c r="U632" s="686">
        <v>12961.37</v>
      </c>
      <c r="V632" s="686">
        <v>0</v>
      </c>
      <c r="W632" s="686">
        <v>0</v>
      </c>
      <c r="X632" s="686">
        <v>0</v>
      </c>
      <c r="Y632" s="686">
        <v>0</v>
      </c>
      <c r="Z632" s="686">
        <v>0</v>
      </c>
      <c r="AA632" s="686">
        <v>0</v>
      </c>
      <c r="AB632" s="686">
        <v>0</v>
      </c>
      <c r="AC632" s="686">
        <v>0</v>
      </c>
      <c r="AD632" s="686">
        <v>0</v>
      </c>
      <c r="AE632" s="703">
        <v>0</v>
      </c>
      <c r="AF632" s="686">
        <v>0</v>
      </c>
      <c r="AG632" s="686">
        <v>0</v>
      </c>
      <c r="AH632" s="686">
        <v>0</v>
      </c>
      <c r="AI632" s="686">
        <v>0</v>
      </c>
      <c r="AJ632" s="686">
        <v>1687.52</v>
      </c>
      <c r="AK632" s="686">
        <v>1687.52</v>
      </c>
      <c r="AL632" s="686">
        <v>1687.52</v>
      </c>
      <c r="AM632" s="686">
        <v>1687.52</v>
      </c>
      <c r="AN632" s="686">
        <v>1687.52</v>
      </c>
      <c r="AO632" s="686">
        <v>1687.52</v>
      </c>
      <c r="AP632" s="704">
        <v>1687.52</v>
      </c>
      <c r="AQ632" s="686"/>
    </row>
    <row r="633" spans="1:43" ht="12.5" outlineLevel="3">
      <c r="A633" s="799" t="s">
        <v>2895</v>
      </c>
      <c r="B633" s="800" t="s">
        <v>2896</v>
      </c>
      <c r="C633" s="801" t="s">
        <v>2897</v>
      </c>
      <c r="D633" s="802"/>
      <c r="E633" s="803"/>
      <c r="F633" s="686">
        <v>48189.88</v>
      </c>
      <c r="G633" s="686">
        <v>54308.480000000003</v>
      </c>
      <c r="H633" s="686">
        <v>-6118.6000000000058</v>
      </c>
      <c r="I633" s="804">
        <v>-0.11266380498957079</v>
      </c>
      <c r="J633" s="804"/>
      <c r="K633" s="805"/>
      <c r="L633" s="705">
        <v>32688.31</v>
      </c>
      <c r="M633" s="707">
        <v>15501.569999999996</v>
      </c>
      <c r="N633" s="805"/>
      <c r="O633" s="705">
        <v>39076.080000000002</v>
      </c>
      <c r="P633" s="707">
        <v>9113.7999999999956</v>
      </c>
      <c r="R633" s="703">
        <v>63368.62</v>
      </c>
      <c r="S633" s="703">
        <v>65244.41</v>
      </c>
      <c r="T633" s="686">
        <v>72344.900000000009</v>
      </c>
      <c r="U633" s="686">
        <v>7785.41</v>
      </c>
      <c r="V633" s="686">
        <v>15512.970000000001</v>
      </c>
      <c r="W633" s="686">
        <v>23649.670000000002</v>
      </c>
      <c r="X633" s="686">
        <v>21450.41</v>
      </c>
      <c r="Y633" s="686">
        <v>26855.56</v>
      </c>
      <c r="Z633" s="686">
        <v>32688.31</v>
      </c>
      <c r="AA633" s="686">
        <v>39391.4</v>
      </c>
      <c r="AB633" s="686">
        <v>45295.18</v>
      </c>
      <c r="AC633" s="686">
        <v>47020.92</v>
      </c>
      <c r="AD633" s="686">
        <v>54308.480000000003</v>
      </c>
      <c r="AE633" s="703">
        <v>53637.37</v>
      </c>
      <c r="AF633" s="686">
        <v>61452.68</v>
      </c>
      <c r="AG633" s="686">
        <v>1999.4</v>
      </c>
      <c r="AH633" s="686">
        <v>5850.53</v>
      </c>
      <c r="AI633" s="686">
        <v>9789.380000000001</v>
      </c>
      <c r="AJ633" s="686">
        <v>24494.81</v>
      </c>
      <c r="AK633" s="686">
        <v>39076.080000000002</v>
      </c>
      <c r="AL633" s="686">
        <v>48189.88</v>
      </c>
      <c r="AM633" s="686">
        <v>52746.78</v>
      </c>
      <c r="AN633" s="686">
        <v>52746.78</v>
      </c>
      <c r="AO633" s="686">
        <v>52746.78</v>
      </c>
      <c r="AP633" s="704">
        <v>52746.78</v>
      </c>
      <c r="AQ633" s="686"/>
    </row>
    <row r="634" spans="1:43" ht="12.5" outlineLevel="3">
      <c r="A634" s="799" t="s">
        <v>3468</v>
      </c>
      <c r="B634" s="800" t="s">
        <v>3469</v>
      </c>
      <c r="C634" s="801" t="s">
        <v>3470</v>
      </c>
      <c r="D634" s="802"/>
      <c r="E634" s="803"/>
      <c r="F634" s="686">
        <v>0</v>
      </c>
      <c r="G634" s="686">
        <v>237854.56</v>
      </c>
      <c r="H634" s="686">
        <v>-237854.56</v>
      </c>
      <c r="I634" s="804" t="s">
        <v>3376</v>
      </c>
      <c r="J634" s="804"/>
      <c r="K634" s="805"/>
      <c r="L634" s="705">
        <v>0</v>
      </c>
      <c r="M634" s="707">
        <v>0</v>
      </c>
      <c r="N634" s="805"/>
      <c r="O634" s="705">
        <v>0</v>
      </c>
      <c r="P634" s="707">
        <v>0</v>
      </c>
      <c r="R634" s="703">
        <v>0</v>
      </c>
      <c r="S634" s="703">
        <v>0</v>
      </c>
      <c r="T634" s="686">
        <v>0</v>
      </c>
      <c r="U634" s="686">
        <v>0</v>
      </c>
      <c r="V634" s="686">
        <v>0</v>
      </c>
      <c r="W634" s="686">
        <v>0</v>
      </c>
      <c r="X634" s="686">
        <v>0</v>
      </c>
      <c r="Y634" s="686">
        <v>0</v>
      </c>
      <c r="Z634" s="686">
        <v>0</v>
      </c>
      <c r="AA634" s="686">
        <v>0</v>
      </c>
      <c r="AB634" s="686">
        <v>0</v>
      </c>
      <c r="AC634" s="686">
        <v>0</v>
      </c>
      <c r="AD634" s="686">
        <v>237854.56</v>
      </c>
      <c r="AE634" s="703">
        <v>87491.78</v>
      </c>
      <c r="AF634" s="686">
        <v>0</v>
      </c>
      <c r="AG634" s="686">
        <v>0</v>
      </c>
      <c r="AH634" s="686">
        <v>0</v>
      </c>
      <c r="AI634" s="686">
        <v>0</v>
      </c>
      <c r="AJ634" s="686">
        <v>0</v>
      </c>
      <c r="AK634" s="686">
        <v>0</v>
      </c>
      <c r="AL634" s="686">
        <v>0</v>
      </c>
      <c r="AM634" s="686">
        <v>0</v>
      </c>
      <c r="AN634" s="686">
        <v>0</v>
      </c>
      <c r="AO634" s="686">
        <v>0</v>
      </c>
      <c r="AP634" s="704">
        <v>0</v>
      </c>
      <c r="AQ634" s="686"/>
    </row>
    <row r="635" spans="1:43" ht="12.5" outlineLevel="3">
      <c r="A635" s="799" t="s">
        <v>2898</v>
      </c>
      <c r="B635" s="800" t="s">
        <v>2899</v>
      </c>
      <c r="C635" s="801" t="s">
        <v>2900</v>
      </c>
      <c r="D635" s="802"/>
      <c r="E635" s="803"/>
      <c r="F635" s="686">
        <v>954608.35</v>
      </c>
      <c r="G635" s="686">
        <v>625395.69000000006</v>
      </c>
      <c r="H635" s="686">
        <v>329212.65999999992</v>
      </c>
      <c r="I635" s="804">
        <v>0.52640698563176835</v>
      </c>
      <c r="J635" s="804"/>
      <c r="K635" s="805"/>
      <c r="L635" s="705">
        <v>525836.19000000006</v>
      </c>
      <c r="M635" s="707">
        <v>428772.15999999992</v>
      </c>
      <c r="N635" s="805"/>
      <c r="O635" s="705">
        <v>892386.71</v>
      </c>
      <c r="P635" s="707">
        <v>62221.640000000014</v>
      </c>
      <c r="R635" s="703">
        <v>522645.21</v>
      </c>
      <c r="S635" s="703">
        <v>585183.82999999996</v>
      </c>
      <c r="T635" s="686">
        <v>629035.82999999996</v>
      </c>
      <c r="U635" s="686">
        <v>691163.75</v>
      </c>
      <c r="V635" s="686">
        <v>653389.41</v>
      </c>
      <c r="W635" s="686">
        <v>715681.23</v>
      </c>
      <c r="X635" s="686">
        <v>442980.23</v>
      </c>
      <c r="Y635" s="686">
        <v>439674.51</v>
      </c>
      <c r="Z635" s="686">
        <v>525836.19000000006</v>
      </c>
      <c r="AA635" s="686">
        <v>438257.17</v>
      </c>
      <c r="AB635" s="686">
        <v>500646.23</v>
      </c>
      <c r="AC635" s="686">
        <v>563054.01</v>
      </c>
      <c r="AD635" s="686">
        <v>625395.69000000006</v>
      </c>
      <c r="AE635" s="703">
        <v>637115.01</v>
      </c>
      <c r="AF635" s="686">
        <v>750024.15</v>
      </c>
      <c r="AG635" s="686">
        <v>608240.49</v>
      </c>
      <c r="AH635" s="686">
        <v>705830.51</v>
      </c>
      <c r="AI635" s="686">
        <v>768020.47</v>
      </c>
      <c r="AJ635" s="686">
        <v>830168.57000000007</v>
      </c>
      <c r="AK635" s="686">
        <v>892386.71</v>
      </c>
      <c r="AL635" s="686">
        <v>954608.35</v>
      </c>
      <c r="AM635" s="686">
        <v>954608.35</v>
      </c>
      <c r="AN635" s="686">
        <v>954608.35</v>
      </c>
      <c r="AO635" s="686">
        <v>954608.35</v>
      </c>
      <c r="AP635" s="704">
        <v>954608.35</v>
      </c>
      <c r="AQ635" s="686"/>
    </row>
    <row r="636" spans="1:43" ht="12.5" outlineLevel="3">
      <c r="A636" s="799" t="s">
        <v>2901</v>
      </c>
      <c r="B636" s="800" t="s">
        <v>2902</v>
      </c>
      <c r="C636" s="801" t="s">
        <v>2903</v>
      </c>
      <c r="D636" s="802"/>
      <c r="E636" s="803"/>
      <c r="F636" s="686">
        <v>-8096.13</v>
      </c>
      <c r="G636" s="686">
        <v>0</v>
      </c>
      <c r="H636" s="686">
        <v>-8096.13</v>
      </c>
      <c r="I636" s="804" t="s">
        <v>3376</v>
      </c>
      <c r="J636" s="804"/>
      <c r="K636" s="805"/>
      <c r="L636" s="705">
        <v>-5524.59</v>
      </c>
      <c r="M636" s="707">
        <v>-2571.54</v>
      </c>
      <c r="N636" s="805"/>
      <c r="O636" s="705">
        <v>-8328.52</v>
      </c>
      <c r="P636" s="707">
        <v>232.39000000000033</v>
      </c>
      <c r="R636" s="703">
        <v>1536.47</v>
      </c>
      <c r="S636" s="703">
        <v>2009.06</v>
      </c>
      <c r="T636" s="686">
        <v>1686.42</v>
      </c>
      <c r="U636" s="686">
        <v>2409.85</v>
      </c>
      <c r="V636" s="686">
        <v>2264.73</v>
      </c>
      <c r="W636" s="686">
        <v>2491.2800000000002</v>
      </c>
      <c r="X636" s="686">
        <v>0</v>
      </c>
      <c r="Y636" s="686">
        <v>-5379.1500000000005</v>
      </c>
      <c r="Z636" s="686">
        <v>-5524.59</v>
      </c>
      <c r="AA636" s="686">
        <v>0</v>
      </c>
      <c r="AB636" s="686">
        <v>-5710.38</v>
      </c>
      <c r="AC636" s="686">
        <v>-5801.55</v>
      </c>
      <c r="AD636" s="686">
        <v>0</v>
      </c>
      <c r="AE636" s="703">
        <v>-5878.74</v>
      </c>
      <c r="AF636" s="686">
        <v>-4825.6900000000005</v>
      </c>
      <c r="AG636" s="686">
        <v>0</v>
      </c>
      <c r="AH636" s="686">
        <v>-4433</v>
      </c>
      <c r="AI636" s="686">
        <v>-3926.6800000000003</v>
      </c>
      <c r="AJ636" s="686">
        <v>0</v>
      </c>
      <c r="AK636" s="686">
        <v>-8328.52</v>
      </c>
      <c r="AL636" s="686">
        <v>-8096.13</v>
      </c>
      <c r="AM636" s="686">
        <v>-8096.13</v>
      </c>
      <c r="AN636" s="686">
        <v>-8096.13</v>
      </c>
      <c r="AO636" s="686">
        <v>-8096.13</v>
      </c>
      <c r="AP636" s="704">
        <v>-8096.13</v>
      </c>
      <c r="AQ636" s="686"/>
    </row>
    <row r="637" spans="1:43" ht="12.5" outlineLevel="3">
      <c r="A637" s="799" t="s">
        <v>2904</v>
      </c>
      <c r="B637" s="800" t="s">
        <v>2905</v>
      </c>
      <c r="C637" s="801" t="s">
        <v>2906</v>
      </c>
      <c r="D637" s="802"/>
      <c r="E637" s="803"/>
      <c r="F637" s="686">
        <v>6298917.0520000001</v>
      </c>
      <c r="G637" s="686">
        <v>2306730.352</v>
      </c>
      <c r="H637" s="686">
        <v>3992186.7</v>
      </c>
      <c r="I637" s="804">
        <v>1.7306689949861986</v>
      </c>
      <c r="J637" s="804"/>
      <c r="K637" s="805"/>
      <c r="L637" s="705">
        <v>1512530.162</v>
      </c>
      <c r="M637" s="707">
        <v>4786386.8900000006</v>
      </c>
      <c r="N637" s="805"/>
      <c r="O637" s="705">
        <v>489193.55200000003</v>
      </c>
      <c r="P637" s="707">
        <v>5809723.5</v>
      </c>
      <c r="R637" s="703">
        <v>2816247.182</v>
      </c>
      <c r="S637" s="703">
        <v>4636503.2620000001</v>
      </c>
      <c r="T637" s="686">
        <v>4224801.2120000003</v>
      </c>
      <c r="U637" s="686">
        <v>550610.69200000004</v>
      </c>
      <c r="V637" s="686">
        <v>1553016.912</v>
      </c>
      <c r="W637" s="686">
        <v>561081.022</v>
      </c>
      <c r="X637" s="686">
        <v>2014181.0220000001</v>
      </c>
      <c r="Y637" s="686">
        <v>296542.01199999999</v>
      </c>
      <c r="Z637" s="686">
        <v>1512530.162</v>
      </c>
      <c r="AA637" s="686">
        <v>6035783.5120000001</v>
      </c>
      <c r="AB637" s="686">
        <v>4423870.7520000003</v>
      </c>
      <c r="AC637" s="686">
        <v>807936.55200000003</v>
      </c>
      <c r="AD637" s="686">
        <v>2306730.352</v>
      </c>
      <c r="AE637" s="703">
        <v>2306347.7319999998</v>
      </c>
      <c r="AF637" s="686">
        <v>1297316.0919999999</v>
      </c>
      <c r="AG637" s="686">
        <v>766124.86199999996</v>
      </c>
      <c r="AH637" s="686">
        <v>591719.022</v>
      </c>
      <c r="AI637" s="686">
        <v>927151.18200000003</v>
      </c>
      <c r="AJ637" s="686">
        <v>753288.82200000004</v>
      </c>
      <c r="AK637" s="686">
        <v>489193.55200000003</v>
      </c>
      <c r="AL637" s="686">
        <v>6298917.0520000001</v>
      </c>
      <c r="AM637" s="686">
        <v>3297679.0120000001</v>
      </c>
      <c r="AN637" s="686">
        <v>3297679.0120000001</v>
      </c>
      <c r="AO637" s="686">
        <v>3297679.0120000001</v>
      </c>
      <c r="AP637" s="704">
        <v>3297679.0120000001</v>
      </c>
      <c r="AQ637" s="686"/>
    </row>
    <row r="638" spans="1:43" ht="12.5" outlineLevel="3">
      <c r="A638" s="799" t="s">
        <v>2907</v>
      </c>
      <c r="B638" s="800" t="s">
        <v>2908</v>
      </c>
      <c r="C638" s="801" t="s">
        <v>2909</v>
      </c>
      <c r="D638" s="802"/>
      <c r="E638" s="803"/>
      <c r="F638" s="686">
        <v>17474.849999999999</v>
      </c>
      <c r="G638" s="686">
        <v>16001.140000000001</v>
      </c>
      <c r="H638" s="686">
        <v>1473.7099999999973</v>
      </c>
      <c r="I638" s="804">
        <v>9.2100312852709074E-2</v>
      </c>
      <c r="J638" s="804"/>
      <c r="K638" s="805"/>
      <c r="L638" s="705">
        <v>21503.24</v>
      </c>
      <c r="M638" s="707">
        <v>-4028.3900000000031</v>
      </c>
      <c r="N638" s="805"/>
      <c r="O638" s="705">
        <v>16001.140000000001</v>
      </c>
      <c r="P638" s="707">
        <v>1473.7099999999973</v>
      </c>
      <c r="R638" s="703">
        <v>17983.48</v>
      </c>
      <c r="S638" s="703">
        <v>17983.48</v>
      </c>
      <c r="T638" s="686">
        <v>17983.48</v>
      </c>
      <c r="U638" s="686">
        <v>19358.18</v>
      </c>
      <c r="V638" s="686">
        <v>19358.18</v>
      </c>
      <c r="W638" s="686">
        <v>19358.18</v>
      </c>
      <c r="X638" s="686">
        <v>19358.18</v>
      </c>
      <c r="Y638" s="686">
        <v>19358.18</v>
      </c>
      <c r="Z638" s="686">
        <v>21503.24</v>
      </c>
      <c r="AA638" s="686">
        <v>21503.24</v>
      </c>
      <c r="AB638" s="686">
        <v>16001.140000000001</v>
      </c>
      <c r="AC638" s="686">
        <v>16001.140000000001</v>
      </c>
      <c r="AD638" s="686">
        <v>16001.140000000001</v>
      </c>
      <c r="AE638" s="703">
        <v>16001.140000000001</v>
      </c>
      <c r="AF638" s="686">
        <v>16001.140000000001</v>
      </c>
      <c r="AG638" s="686">
        <v>16001.140000000001</v>
      </c>
      <c r="AH638" s="686">
        <v>16001.140000000001</v>
      </c>
      <c r="AI638" s="686">
        <v>16001.140000000001</v>
      </c>
      <c r="AJ638" s="686">
        <v>16001.140000000001</v>
      </c>
      <c r="AK638" s="686">
        <v>16001.140000000001</v>
      </c>
      <c r="AL638" s="686">
        <v>17474.849999999999</v>
      </c>
      <c r="AM638" s="686">
        <v>17474.849999999999</v>
      </c>
      <c r="AN638" s="686">
        <v>17474.849999999999</v>
      </c>
      <c r="AO638" s="686">
        <v>17474.849999999999</v>
      </c>
      <c r="AP638" s="704">
        <v>17474.849999999999</v>
      </c>
      <c r="AQ638" s="686"/>
    </row>
    <row r="639" spans="1:43" ht="12.5" outlineLevel="3">
      <c r="A639" s="799" t="s">
        <v>2910</v>
      </c>
      <c r="B639" s="800" t="s">
        <v>2911</v>
      </c>
      <c r="C639" s="801" t="s">
        <v>2912</v>
      </c>
      <c r="D639" s="802"/>
      <c r="E639" s="803"/>
      <c r="F639" s="686">
        <v>-277947.34399999998</v>
      </c>
      <c r="G639" s="686">
        <v>376082.39600000001</v>
      </c>
      <c r="H639" s="686">
        <v>-654029.74</v>
      </c>
      <c r="I639" s="804">
        <v>-1.7390597032890631</v>
      </c>
      <c r="J639" s="804"/>
      <c r="K639" s="805"/>
      <c r="L639" s="705">
        <v>416574.39600000001</v>
      </c>
      <c r="M639" s="707">
        <v>-694521.74</v>
      </c>
      <c r="N639" s="805"/>
      <c r="O639" s="705">
        <v>-324366.95400000003</v>
      </c>
      <c r="P639" s="707">
        <v>46419.610000000044</v>
      </c>
      <c r="R639" s="703">
        <v>609403.40599999996</v>
      </c>
      <c r="S639" s="703">
        <v>566685.40599999996</v>
      </c>
      <c r="T639" s="686">
        <v>523966.40600000002</v>
      </c>
      <c r="U639" s="686">
        <v>538331.40599999996</v>
      </c>
      <c r="V639" s="686">
        <v>495612.40600000002</v>
      </c>
      <c r="W639" s="686">
        <v>482821.39600000001</v>
      </c>
      <c r="X639" s="686">
        <v>502012.39600000001</v>
      </c>
      <c r="Y639" s="686">
        <v>459293.39600000001</v>
      </c>
      <c r="Z639" s="686">
        <v>416574.39600000001</v>
      </c>
      <c r="AA639" s="686">
        <v>437010.14600000001</v>
      </c>
      <c r="AB639" s="686">
        <v>394291.14600000001</v>
      </c>
      <c r="AC639" s="686">
        <v>351572.14600000001</v>
      </c>
      <c r="AD639" s="686">
        <v>376082.39600000001</v>
      </c>
      <c r="AE639" s="703">
        <v>355300.39600000001</v>
      </c>
      <c r="AF639" s="686">
        <v>334518.39600000001</v>
      </c>
      <c r="AG639" s="686">
        <v>313736.39600000001</v>
      </c>
      <c r="AH639" s="686">
        <v>292954.39600000001</v>
      </c>
      <c r="AI639" s="686">
        <v>145476.99600000001</v>
      </c>
      <c r="AJ639" s="686">
        <v>-4.0000000000000001E-3</v>
      </c>
      <c r="AK639" s="686">
        <v>-324366.95400000003</v>
      </c>
      <c r="AL639" s="686">
        <v>-277947.34399999998</v>
      </c>
      <c r="AM639" s="686">
        <v>-277947.34399999998</v>
      </c>
      <c r="AN639" s="686">
        <v>-277947.34399999998</v>
      </c>
      <c r="AO639" s="686">
        <v>-277947.34399999998</v>
      </c>
      <c r="AP639" s="704">
        <v>-277947.34399999998</v>
      </c>
      <c r="AQ639" s="686"/>
    </row>
    <row r="640" spans="1:43" ht="12.5" outlineLevel="3">
      <c r="A640" s="799" t="s">
        <v>3382</v>
      </c>
      <c r="B640" s="800" t="s">
        <v>3383</v>
      </c>
      <c r="C640" s="801" t="s">
        <v>3384</v>
      </c>
      <c r="D640" s="802"/>
      <c r="E640" s="803"/>
      <c r="F640" s="686">
        <v>0</v>
      </c>
      <c r="G640" s="686">
        <v>0</v>
      </c>
      <c r="H640" s="686">
        <v>0</v>
      </c>
      <c r="I640" s="804">
        <v>0</v>
      </c>
      <c r="J640" s="804"/>
      <c r="K640" s="805"/>
      <c r="L640" s="705">
        <v>162832.72</v>
      </c>
      <c r="M640" s="707">
        <v>-162832.72</v>
      </c>
      <c r="N640" s="805"/>
      <c r="O640" s="705">
        <v>0</v>
      </c>
      <c r="P640" s="707">
        <v>0</v>
      </c>
      <c r="R640" s="703">
        <v>0</v>
      </c>
      <c r="S640" s="703">
        <v>0</v>
      </c>
      <c r="T640" s="686">
        <v>0</v>
      </c>
      <c r="U640" s="686">
        <v>0</v>
      </c>
      <c r="V640" s="686">
        <v>0</v>
      </c>
      <c r="W640" s="686">
        <v>0</v>
      </c>
      <c r="X640" s="686">
        <v>2624659.8200000003</v>
      </c>
      <c r="Y640" s="686">
        <v>304064.72000000003</v>
      </c>
      <c r="Z640" s="686">
        <v>162832.72</v>
      </c>
      <c r="AA640" s="686">
        <v>727.95</v>
      </c>
      <c r="AB640" s="686">
        <v>727.95</v>
      </c>
      <c r="AC640" s="686">
        <v>727.95</v>
      </c>
      <c r="AD640" s="686">
        <v>0</v>
      </c>
      <c r="AE640" s="703">
        <v>0</v>
      </c>
      <c r="AF640" s="686">
        <v>0</v>
      </c>
      <c r="AG640" s="686">
        <v>0</v>
      </c>
      <c r="AH640" s="686">
        <v>0</v>
      </c>
      <c r="AI640" s="686">
        <v>0</v>
      </c>
      <c r="AJ640" s="686">
        <v>0</v>
      </c>
      <c r="AK640" s="686">
        <v>0</v>
      </c>
      <c r="AL640" s="686">
        <v>0</v>
      </c>
      <c r="AM640" s="686">
        <v>0</v>
      </c>
      <c r="AN640" s="686">
        <v>0</v>
      </c>
      <c r="AO640" s="686">
        <v>0</v>
      </c>
      <c r="AP640" s="704">
        <v>0</v>
      </c>
      <c r="AQ640" s="686"/>
    </row>
    <row r="641" spans="1:43" ht="12.5" outlineLevel="3">
      <c r="A641" s="799" t="s">
        <v>2913</v>
      </c>
      <c r="B641" s="800" t="s">
        <v>2914</v>
      </c>
      <c r="C641" s="801" t="s">
        <v>2915</v>
      </c>
      <c r="D641" s="802"/>
      <c r="E641" s="803"/>
      <c r="F641" s="686">
        <v>187390.16</v>
      </c>
      <c r="G641" s="686">
        <v>219682.08000000002</v>
      </c>
      <c r="H641" s="686">
        <v>-32291.920000000013</v>
      </c>
      <c r="I641" s="804">
        <v>-0.14699387405654576</v>
      </c>
      <c r="J641" s="804"/>
      <c r="K641" s="805"/>
      <c r="L641" s="705">
        <v>190147.79</v>
      </c>
      <c r="M641" s="707">
        <v>-2757.6300000000047</v>
      </c>
      <c r="N641" s="805"/>
      <c r="O641" s="705">
        <v>196033.63</v>
      </c>
      <c r="P641" s="707">
        <v>-8643.4700000000012</v>
      </c>
      <c r="R641" s="703">
        <v>177338.99</v>
      </c>
      <c r="S641" s="703">
        <v>242168.69</v>
      </c>
      <c r="T641" s="686">
        <v>231853.86000000002</v>
      </c>
      <c r="U641" s="686">
        <v>225326.64</v>
      </c>
      <c r="V641" s="686">
        <v>221264.16</v>
      </c>
      <c r="W641" s="686">
        <v>221566.7</v>
      </c>
      <c r="X641" s="686">
        <v>234281.96</v>
      </c>
      <c r="Y641" s="686">
        <v>218011.07</v>
      </c>
      <c r="Z641" s="686">
        <v>190147.79</v>
      </c>
      <c r="AA641" s="686">
        <v>191534.7</v>
      </c>
      <c r="AB641" s="686">
        <v>242771.97</v>
      </c>
      <c r="AC641" s="686">
        <v>224663.75</v>
      </c>
      <c r="AD641" s="686">
        <v>219682.08000000002</v>
      </c>
      <c r="AE641" s="703">
        <v>173824.44</v>
      </c>
      <c r="AF641" s="686">
        <v>179057.25</v>
      </c>
      <c r="AG641" s="686">
        <v>199545.97</v>
      </c>
      <c r="AH641" s="686">
        <v>193345.6</v>
      </c>
      <c r="AI641" s="686">
        <v>195428</v>
      </c>
      <c r="AJ641" s="686">
        <v>192716.93</v>
      </c>
      <c r="AK641" s="686">
        <v>196033.63</v>
      </c>
      <c r="AL641" s="686">
        <v>187390.16</v>
      </c>
      <c r="AM641" s="686">
        <v>178116.45</v>
      </c>
      <c r="AN641" s="686">
        <v>178116.45</v>
      </c>
      <c r="AO641" s="686">
        <v>178116.45</v>
      </c>
      <c r="AP641" s="704">
        <v>178116.45</v>
      </c>
      <c r="AQ641" s="686"/>
    </row>
    <row r="642" spans="1:43" ht="12.5" outlineLevel="3">
      <c r="A642" s="799" t="s">
        <v>2916</v>
      </c>
      <c r="B642" s="800" t="s">
        <v>2917</v>
      </c>
      <c r="C642" s="801" t="s">
        <v>2918</v>
      </c>
      <c r="D642" s="802"/>
      <c r="E642" s="803"/>
      <c r="F642" s="686">
        <v>82511.39</v>
      </c>
      <c r="G642" s="686">
        <v>90093.62</v>
      </c>
      <c r="H642" s="686">
        <v>-7582.2299999999959</v>
      </c>
      <c r="I642" s="804">
        <v>-8.4159455464215965E-2</v>
      </c>
      <c r="J642" s="804"/>
      <c r="K642" s="805"/>
      <c r="L642" s="705">
        <v>60149.17</v>
      </c>
      <c r="M642" s="707">
        <v>22362.22</v>
      </c>
      <c r="N642" s="805"/>
      <c r="O642" s="705">
        <v>55600.57</v>
      </c>
      <c r="P642" s="707">
        <v>26910.82</v>
      </c>
      <c r="R642" s="703">
        <v>79086.7</v>
      </c>
      <c r="S642" s="703">
        <v>74905.84</v>
      </c>
      <c r="T642" s="686">
        <v>88232.85</v>
      </c>
      <c r="U642" s="686">
        <v>100175.69</v>
      </c>
      <c r="V642" s="686">
        <v>95041.19</v>
      </c>
      <c r="W642" s="686">
        <v>105166.49</v>
      </c>
      <c r="X642" s="686">
        <v>94919.6</v>
      </c>
      <c r="Y642" s="686">
        <v>66602.930000000008</v>
      </c>
      <c r="Z642" s="686">
        <v>60149.17</v>
      </c>
      <c r="AA642" s="686">
        <v>73489.08</v>
      </c>
      <c r="AB642" s="686">
        <v>65732.61</v>
      </c>
      <c r="AC642" s="686">
        <v>79085.5</v>
      </c>
      <c r="AD642" s="686">
        <v>90093.62</v>
      </c>
      <c r="AE642" s="703">
        <v>83561.06</v>
      </c>
      <c r="AF642" s="686">
        <v>96927.24</v>
      </c>
      <c r="AG642" s="686">
        <v>108747.58</v>
      </c>
      <c r="AH642" s="686">
        <v>101538.28</v>
      </c>
      <c r="AI642" s="686">
        <v>111356.27</v>
      </c>
      <c r="AJ642" s="686">
        <v>99694.24</v>
      </c>
      <c r="AK642" s="686">
        <v>55600.57</v>
      </c>
      <c r="AL642" s="686">
        <v>82511.39</v>
      </c>
      <c r="AM642" s="686">
        <v>82511.39</v>
      </c>
      <c r="AN642" s="686">
        <v>82511.39</v>
      </c>
      <c r="AO642" s="686">
        <v>82511.39</v>
      </c>
      <c r="AP642" s="704">
        <v>82511.39</v>
      </c>
      <c r="AQ642" s="686"/>
    </row>
    <row r="643" spans="1:43" ht="12.5" outlineLevel="3">
      <c r="A643" s="799" t="s">
        <v>3761</v>
      </c>
      <c r="B643" s="800" t="s">
        <v>3762</v>
      </c>
      <c r="C643" s="801" t="s">
        <v>3763</v>
      </c>
      <c r="D643" s="802"/>
      <c r="E643" s="803"/>
      <c r="F643" s="686">
        <v>0</v>
      </c>
      <c r="G643" s="686">
        <v>0</v>
      </c>
      <c r="H643" s="686">
        <v>0</v>
      </c>
      <c r="I643" s="804">
        <v>0</v>
      </c>
      <c r="J643" s="804"/>
      <c r="K643" s="805"/>
      <c r="L643" s="705">
        <v>0</v>
      </c>
      <c r="M643" s="707">
        <v>0</v>
      </c>
      <c r="N643" s="805"/>
      <c r="O643" s="705">
        <v>0</v>
      </c>
      <c r="P643" s="707">
        <v>0</v>
      </c>
      <c r="R643" s="703">
        <v>0</v>
      </c>
      <c r="S643" s="703">
        <v>0</v>
      </c>
      <c r="T643" s="686">
        <v>0</v>
      </c>
      <c r="U643" s="686">
        <v>0</v>
      </c>
      <c r="V643" s="686">
        <v>0</v>
      </c>
      <c r="W643" s="686">
        <v>0</v>
      </c>
      <c r="X643" s="686">
        <v>0</v>
      </c>
      <c r="Y643" s="686">
        <v>0</v>
      </c>
      <c r="Z643" s="686">
        <v>0</v>
      </c>
      <c r="AA643" s="686">
        <v>0</v>
      </c>
      <c r="AB643" s="686">
        <v>0</v>
      </c>
      <c r="AC643" s="686">
        <v>0</v>
      </c>
      <c r="AD643" s="686">
        <v>0</v>
      </c>
      <c r="AE643" s="703">
        <v>0</v>
      </c>
      <c r="AF643" s="686">
        <v>0</v>
      </c>
      <c r="AG643" s="686">
        <v>0</v>
      </c>
      <c r="AH643" s="686">
        <v>0</v>
      </c>
      <c r="AI643" s="686">
        <v>0</v>
      </c>
      <c r="AJ643" s="686">
        <v>0</v>
      </c>
      <c r="AK643" s="686">
        <v>0</v>
      </c>
      <c r="AL643" s="686">
        <v>0</v>
      </c>
      <c r="AM643" s="686">
        <v>50</v>
      </c>
      <c r="AN643" s="686">
        <v>50</v>
      </c>
      <c r="AO643" s="686">
        <v>50</v>
      </c>
      <c r="AP643" s="704">
        <v>50</v>
      </c>
      <c r="AQ643" s="686"/>
    </row>
    <row r="644" spans="1:43" ht="12.5" outlineLevel="3">
      <c r="A644" s="799" t="s">
        <v>2919</v>
      </c>
      <c r="B644" s="800" t="s">
        <v>2920</v>
      </c>
      <c r="C644" s="801" t="s">
        <v>2921</v>
      </c>
      <c r="D644" s="802"/>
      <c r="E644" s="803"/>
      <c r="F644" s="686">
        <v>1008096.61</v>
      </c>
      <c r="G644" s="686">
        <v>1233821.6000000001</v>
      </c>
      <c r="H644" s="686">
        <v>-225724.99000000011</v>
      </c>
      <c r="I644" s="804">
        <v>-0.18294783459780578</v>
      </c>
      <c r="J644" s="804"/>
      <c r="K644" s="805"/>
      <c r="L644" s="705">
        <v>1448006.62</v>
      </c>
      <c r="M644" s="707">
        <v>-439910.01000000013</v>
      </c>
      <c r="N644" s="805"/>
      <c r="O644" s="705">
        <v>1014849.89</v>
      </c>
      <c r="P644" s="707">
        <v>-6753.2800000000279</v>
      </c>
      <c r="R644" s="703">
        <v>1745630.1600000001</v>
      </c>
      <c r="S644" s="703">
        <v>1703305.13</v>
      </c>
      <c r="T644" s="686">
        <v>1658667.8599999999</v>
      </c>
      <c r="U644" s="686">
        <v>1617862.83</v>
      </c>
      <c r="V644" s="686">
        <v>1622969.77</v>
      </c>
      <c r="W644" s="686">
        <v>1667964.1600000001</v>
      </c>
      <c r="X644" s="686">
        <v>1491487.6</v>
      </c>
      <c r="Y644" s="686">
        <v>1406766.26</v>
      </c>
      <c r="Z644" s="686">
        <v>1448006.62</v>
      </c>
      <c r="AA644" s="686">
        <v>1355619.26</v>
      </c>
      <c r="AB644" s="686">
        <v>1298304.2</v>
      </c>
      <c r="AC644" s="686">
        <v>1253209.8400000001</v>
      </c>
      <c r="AD644" s="686">
        <v>1233821.6000000001</v>
      </c>
      <c r="AE644" s="703">
        <v>1211113.04</v>
      </c>
      <c r="AF644" s="686">
        <v>1175165.3</v>
      </c>
      <c r="AG644" s="686">
        <v>1145460.77</v>
      </c>
      <c r="AH644" s="686">
        <v>1125736.21</v>
      </c>
      <c r="AI644" s="686">
        <v>1092738.04</v>
      </c>
      <c r="AJ644" s="686">
        <v>1029196.87</v>
      </c>
      <c r="AK644" s="686">
        <v>1014849.89</v>
      </c>
      <c r="AL644" s="686">
        <v>1008096.61</v>
      </c>
      <c r="AM644" s="686">
        <v>1008096.61</v>
      </c>
      <c r="AN644" s="686">
        <v>1008096.61</v>
      </c>
      <c r="AO644" s="686">
        <v>1008096.61</v>
      </c>
      <c r="AP644" s="704">
        <v>1008096.61</v>
      </c>
      <c r="AQ644" s="686"/>
    </row>
    <row r="645" spans="1:43" ht="12.5" outlineLevel="3">
      <c r="A645" s="799" t="s">
        <v>3340</v>
      </c>
      <c r="B645" s="800" t="s">
        <v>3341</v>
      </c>
      <c r="C645" s="801" t="s">
        <v>2922</v>
      </c>
      <c r="D645" s="802"/>
      <c r="E645" s="803"/>
      <c r="F645" s="686">
        <v>0</v>
      </c>
      <c r="G645" s="686">
        <v>30</v>
      </c>
      <c r="H645" s="686">
        <v>-30</v>
      </c>
      <c r="I645" s="804" t="s">
        <v>3376</v>
      </c>
      <c r="J645" s="804"/>
      <c r="K645" s="805"/>
      <c r="L645" s="705">
        <v>0</v>
      </c>
      <c r="M645" s="707">
        <v>0</v>
      </c>
      <c r="N645" s="805"/>
      <c r="O645" s="705">
        <v>0</v>
      </c>
      <c r="P645" s="707">
        <v>0</v>
      </c>
      <c r="R645" s="703">
        <v>0</v>
      </c>
      <c r="S645" s="703">
        <v>0</v>
      </c>
      <c r="T645" s="686">
        <v>0</v>
      </c>
      <c r="U645" s="686">
        <v>222.34</v>
      </c>
      <c r="V645" s="686">
        <v>0</v>
      </c>
      <c r="W645" s="686">
        <v>535.22</v>
      </c>
      <c r="X645" s="686">
        <v>625.77</v>
      </c>
      <c r="Y645" s="686">
        <v>0</v>
      </c>
      <c r="Z645" s="686">
        <v>0</v>
      </c>
      <c r="AA645" s="686">
        <v>0</v>
      </c>
      <c r="AB645" s="686">
        <v>0</v>
      </c>
      <c r="AC645" s="686">
        <v>0</v>
      </c>
      <c r="AD645" s="686">
        <v>30</v>
      </c>
      <c r="AE645" s="703">
        <v>0</v>
      </c>
      <c r="AF645" s="686">
        <v>0</v>
      </c>
      <c r="AG645" s="686">
        <v>0</v>
      </c>
      <c r="AH645" s="686">
        <v>0</v>
      </c>
      <c r="AI645" s="686">
        <v>0</v>
      </c>
      <c r="AJ645" s="686">
        <v>0</v>
      </c>
      <c r="AK645" s="686">
        <v>0</v>
      </c>
      <c r="AL645" s="686">
        <v>0</v>
      </c>
      <c r="AM645" s="686">
        <v>0</v>
      </c>
      <c r="AN645" s="686">
        <v>0</v>
      </c>
      <c r="AO645" s="686">
        <v>0</v>
      </c>
      <c r="AP645" s="704">
        <v>0</v>
      </c>
      <c r="AQ645" s="686"/>
    </row>
    <row r="646" spans="1:43" ht="12.5" outlineLevel="3">
      <c r="A646" s="799" t="s">
        <v>3608</v>
      </c>
      <c r="B646" s="800" t="s">
        <v>3609</v>
      </c>
      <c r="C646" s="801" t="s">
        <v>2922</v>
      </c>
      <c r="D646" s="802"/>
      <c r="E646" s="803"/>
      <c r="F646" s="686">
        <v>-36524.959999999999</v>
      </c>
      <c r="G646" s="686">
        <v>0</v>
      </c>
      <c r="H646" s="686">
        <v>-36524.959999999999</v>
      </c>
      <c r="I646" s="804" t="s">
        <v>3376</v>
      </c>
      <c r="J646" s="804"/>
      <c r="K646" s="805"/>
      <c r="L646" s="705">
        <v>0</v>
      </c>
      <c r="M646" s="707">
        <v>-36524.959999999999</v>
      </c>
      <c r="N646" s="805"/>
      <c r="O646" s="705">
        <v>45</v>
      </c>
      <c r="P646" s="707">
        <v>-36569.96</v>
      </c>
      <c r="R646" s="703">
        <v>0</v>
      </c>
      <c r="S646" s="703">
        <v>0</v>
      </c>
      <c r="T646" s="686">
        <v>0</v>
      </c>
      <c r="U646" s="686">
        <v>0</v>
      </c>
      <c r="V646" s="686">
        <v>0</v>
      </c>
      <c r="W646" s="686">
        <v>0</v>
      </c>
      <c r="X646" s="686">
        <v>0</v>
      </c>
      <c r="Y646" s="686">
        <v>0</v>
      </c>
      <c r="Z646" s="686">
        <v>0</v>
      </c>
      <c r="AA646" s="686">
        <v>0</v>
      </c>
      <c r="AB646" s="686">
        <v>0</v>
      </c>
      <c r="AC646" s="686">
        <v>0</v>
      </c>
      <c r="AD646" s="686">
        <v>0</v>
      </c>
      <c r="AE646" s="703">
        <v>30</v>
      </c>
      <c r="AF646" s="686">
        <v>30</v>
      </c>
      <c r="AG646" s="686">
        <v>30</v>
      </c>
      <c r="AH646" s="686">
        <v>30</v>
      </c>
      <c r="AI646" s="686">
        <v>9541.65</v>
      </c>
      <c r="AJ646" s="686">
        <v>45</v>
      </c>
      <c r="AK646" s="686">
        <v>45</v>
      </c>
      <c r="AL646" s="686">
        <v>-36524.959999999999</v>
      </c>
      <c r="AM646" s="686">
        <v>-36524.959999999999</v>
      </c>
      <c r="AN646" s="686">
        <v>-36524.959999999999</v>
      </c>
      <c r="AO646" s="686">
        <v>-36524.959999999999</v>
      </c>
      <c r="AP646" s="704">
        <v>-36524.959999999999</v>
      </c>
      <c r="AQ646" s="686"/>
    </row>
    <row r="647" spans="1:43" ht="12.5" outlineLevel="3">
      <c r="A647" s="799" t="s">
        <v>2923</v>
      </c>
      <c r="B647" s="800" t="s">
        <v>2924</v>
      </c>
      <c r="C647" s="801" t="s">
        <v>2925</v>
      </c>
      <c r="D647" s="802"/>
      <c r="E647" s="803"/>
      <c r="F647" s="686">
        <v>1117564.32</v>
      </c>
      <c r="G647" s="686">
        <v>681841.68</v>
      </c>
      <c r="H647" s="686">
        <v>435722.64</v>
      </c>
      <c r="I647" s="804">
        <v>0.63903784819959963</v>
      </c>
      <c r="J647" s="804"/>
      <c r="K647" s="805"/>
      <c r="L647" s="705">
        <v>928555.65</v>
      </c>
      <c r="M647" s="707">
        <v>189008.67000000004</v>
      </c>
      <c r="N647" s="805"/>
      <c r="O647" s="705">
        <v>997496.65</v>
      </c>
      <c r="P647" s="707">
        <v>120067.67000000004</v>
      </c>
      <c r="R647" s="703">
        <v>500350.27</v>
      </c>
      <c r="S647" s="703">
        <v>810491.82000000007</v>
      </c>
      <c r="T647" s="686">
        <v>912878.54</v>
      </c>
      <c r="U647" s="686">
        <v>998001.46</v>
      </c>
      <c r="V647" s="686">
        <v>1120057.07</v>
      </c>
      <c r="W647" s="686">
        <v>1205680.78</v>
      </c>
      <c r="X647" s="686">
        <v>513442.34</v>
      </c>
      <c r="Y647" s="686">
        <v>741930.45000000007</v>
      </c>
      <c r="Z647" s="686">
        <v>928555.65</v>
      </c>
      <c r="AA647" s="686">
        <v>1533406.48</v>
      </c>
      <c r="AB647" s="686">
        <v>995203.86</v>
      </c>
      <c r="AC647" s="686">
        <v>483399.26</v>
      </c>
      <c r="AD647" s="686">
        <v>681841.68</v>
      </c>
      <c r="AE647" s="703">
        <v>878422.42</v>
      </c>
      <c r="AF647" s="686">
        <v>1027496.23</v>
      </c>
      <c r="AG647" s="686">
        <v>1118746.6299999999</v>
      </c>
      <c r="AH647" s="686">
        <v>1261186.73</v>
      </c>
      <c r="AI647" s="686">
        <v>559532.51</v>
      </c>
      <c r="AJ647" s="686">
        <v>655827.88</v>
      </c>
      <c r="AK647" s="686">
        <v>997496.65</v>
      </c>
      <c r="AL647" s="686">
        <v>1117564.32</v>
      </c>
      <c r="AM647" s="686">
        <v>0</v>
      </c>
      <c r="AN647" s="686">
        <v>0</v>
      </c>
      <c r="AO647" s="686">
        <v>0</v>
      </c>
      <c r="AP647" s="704">
        <v>0</v>
      </c>
      <c r="AQ647" s="686"/>
    </row>
    <row r="648" spans="1:43" ht="12.5" outlineLevel="3">
      <c r="A648" s="799" t="s">
        <v>2926</v>
      </c>
      <c r="B648" s="800" t="s">
        <v>2927</v>
      </c>
      <c r="C648" s="801" t="s">
        <v>2928</v>
      </c>
      <c r="D648" s="802"/>
      <c r="E648" s="803"/>
      <c r="F648" s="686">
        <v>1559071.21</v>
      </c>
      <c r="G648" s="686">
        <v>1648875.5</v>
      </c>
      <c r="H648" s="686">
        <v>-89804.290000000037</v>
      </c>
      <c r="I648" s="804">
        <v>-5.4463960438492803E-2</v>
      </c>
      <c r="J648" s="804"/>
      <c r="K648" s="805"/>
      <c r="L648" s="705">
        <v>1034485.39</v>
      </c>
      <c r="M648" s="707">
        <v>524585.81999999995</v>
      </c>
      <c r="N648" s="805"/>
      <c r="O648" s="705">
        <v>1311041.21</v>
      </c>
      <c r="P648" s="707">
        <v>248030</v>
      </c>
      <c r="R648" s="703">
        <v>1403054.15</v>
      </c>
      <c r="S648" s="703">
        <v>1441486.12</v>
      </c>
      <c r="T648" s="686">
        <v>1601632.13</v>
      </c>
      <c r="U648" s="686">
        <v>527061.74</v>
      </c>
      <c r="V648" s="686">
        <v>696554.78</v>
      </c>
      <c r="W648" s="686">
        <v>881388.24</v>
      </c>
      <c r="X648" s="686">
        <v>812710.27</v>
      </c>
      <c r="Y648" s="686">
        <v>904127.32000000007</v>
      </c>
      <c r="Z648" s="686">
        <v>1034485.39</v>
      </c>
      <c r="AA648" s="686">
        <v>1271569.42</v>
      </c>
      <c r="AB648" s="686">
        <v>1403945.46</v>
      </c>
      <c r="AC648" s="686">
        <v>1474118.45</v>
      </c>
      <c r="AD648" s="686">
        <v>1648875.5</v>
      </c>
      <c r="AE648" s="703">
        <v>1598232.5</v>
      </c>
      <c r="AF648" s="686">
        <v>1777180.5</v>
      </c>
      <c r="AG648" s="686">
        <v>273877.83</v>
      </c>
      <c r="AH648" s="686">
        <v>396442.84</v>
      </c>
      <c r="AI648" s="686">
        <v>514017.9</v>
      </c>
      <c r="AJ648" s="686">
        <v>914180.1</v>
      </c>
      <c r="AK648" s="686">
        <v>1311041.21</v>
      </c>
      <c r="AL648" s="686">
        <v>1559071.21</v>
      </c>
      <c r="AM648" s="686">
        <v>1683090.21</v>
      </c>
      <c r="AN648" s="686">
        <v>1683090.21</v>
      </c>
      <c r="AO648" s="686">
        <v>1683090.21</v>
      </c>
      <c r="AP648" s="704">
        <v>1683090.21</v>
      </c>
      <c r="AQ648" s="686"/>
    </row>
    <row r="649" spans="1:43" ht="12.5" outlineLevel="3">
      <c r="A649" s="799" t="s">
        <v>2929</v>
      </c>
      <c r="B649" s="800" t="s">
        <v>2930</v>
      </c>
      <c r="C649" s="801" t="s">
        <v>2931</v>
      </c>
      <c r="D649" s="802"/>
      <c r="E649" s="803"/>
      <c r="F649" s="686">
        <v>89733.962</v>
      </c>
      <c r="G649" s="686">
        <v>91523.312000000005</v>
      </c>
      <c r="H649" s="686">
        <v>-1789.3500000000058</v>
      </c>
      <c r="I649" s="804">
        <v>-1.9550756642198502E-2</v>
      </c>
      <c r="J649" s="804"/>
      <c r="K649" s="805"/>
      <c r="L649" s="705">
        <v>59005.311999999998</v>
      </c>
      <c r="M649" s="707">
        <v>30728.65</v>
      </c>
      <c r="N649" s="805"/>
      <c r="O649" s="705">
        <v>75457.962</v>
      </c>
      <c r="P649" s="707">
        <v>14276</v>
      </c>
      <c r="R649" s="703">
        <v>70514.691999999995</v>
      </c>
      <c r="S649" s="703">
        <v>71831.691999999995</v>
      </c>
      <c r="T649" s="686">
        <v>79991.691999999995</v>
      </c>
      <c r="U649" s="686">
        <v>23742.312000000002</v>
      </c>
      <c r="V649" s="686">
        <v>29580.311999999998</v>
      </c>
      <c r="W649" s="686">
        <v>37431.311999999998</v>
      </c>
      <c r="X649" s="686">
        <v>47238.311999999998</v>
      </c>
      <c r="Y649" s="686">
        <v>51831.311999999998</v>
      </c>
      <c r="Z649" s="686">
        <v>59005.311999999998</v>
      </c>
      <c r="AA649" s="686">
        <v>69535.312000000005</v>
      </c>
      <c r="AB649" s="686">
        <v>76773.312000000005</v>
      </c>
      <c r="AC649" s="686">
        <v>79819.312000000005</v>
      </c>
      <c r="AD649" s="686">
        <v>91523.312000000005</v>
      </c>
      <c r="AE649" s="703">
        <v>98221.312000000005</v>
      </c>
      <c r="AF649" s="686">
        <v>110557.31200000001</v>
      </c>
      <c r="AG649" s="686">
        <v>16542.962</v>
      </c>
      <c r="AH649" s="686">
        <v>23704.962</v>
      </c>
      <c r="AI649" s="686">
        <v>28886.962</v>
      </c>
      <c r="AJ649" s="686">
        <v>52616.962</v>
      </c>
      <c r="AK649" s="686">
        <v>75457.962</v>
      </c>
      <c r="AL649" s="686">
        <v>89733.962</v>
      </c>
      <c r="AM649" s="686">
        <v>96871.962</v>
      </c>
      <c r="AN649" s="686">
        <v>96871.962</v>
      </c>
      <c r="AO649" s="686">
        <v>96871.962</v>
      </c>
      <c r="AP649" s="704">
        <v>96871.962</v>
      </c>
      <c r="AQ649" s="686"/>
    </row>
    <row r="650" spans="1:43" ht="12.5" outlineLevel="3">
      <c r="A650" s="799" t="s">
        <v>2932</v>
      </c>
      <c r="B650" s="800" t="s">
        <v>2933</v>
      </c>
      <c r="C650" s="801" t="s">
        <v>2934</v>
      </c>
      <c r="D650" s="802"/>
      <c r="E650" s="803"/>
      <c r="F650" s="686">
        <v>0</v>
      </c>
      <c r="G650" s="686">
        <v>127471.393</v>
      </c>
      <c r="H650" s="686">
        <v>-127471.393</v>
      </c>
      <c r="I650" s="804" t="s">
        <v>3376</v>
      </c>
      <c r="J650" s="804"/>
      <c r="K650" s="805"/>
      <c r="L650" s="705">
        <v>95366.392999999996</v>
      </c>
      <c r="M650" s="707">
        <v>-95366.392999999996</v>
      </c>
      <c r="N650" s="805"/>
      <c r="O650" s="705">
        <v>0</v>
      </c>
      <c r="P650" s="707">
        <v>0</v>
      </c>
      <c r="R650" s="703">
        <v>96621.043000000005</v>
      </c>
      <c r="S650" s="703">
        <v>101813.04300000001</v>
      </c>
      <c r="T650" s="686">
        <v>117054.04300000001</v>
      </c>
      <c r="U650" s="686">
        <v>45843.392999999996</v>
      </c>
      <c r="V650" s="686">
        <v>60859.392999999996</v>
      </c>
      <c r="W650" s="686">
        <v>77008.392999999996</v>
      </c>
      <c r="X650" s="686">
        <v>74503.392999999996</v>
      </c>
      <c r="Y650" s="686">
        <v>83934.392999999996</v>
      </c>
      <c r="Z650" s="686">
        <v>95366.392999999996</v>
      </c>
      <c r="AA650" s="686">
        <v>108512.393</v>
      </c>
      <c r="AB650" s="686">
        <v>119808.393</v>
      </c>
      <c r="AC650" s="686">
        <v>122672.393</v>
      </c>
      <c r="AD650" s="686">
        <v>127471.393</v>
      </c>
      <c r="AE650" s="703">
        <v>146379.39300000001</v>
      </c>
      <c r="AF650" s="686">
        <v>159202.39300000001</v>
      </c>
      <c r="AG650" s="686">
        <v>20393.123</v>
      </c>
      <c r="AH650" s="686">
        <v>1.123</v>
      </c>
      <c r="AI650" s="686">
        <v>1.123</v>
      </c>
      <c r="AJ650" s="686">
        <v>1.123</v>
      </c>
      <c r="AK650" s="686">
        <v>0</v>
      </c>
      <c r="AL650" s="686">
        <v>0</v>
      </c>
      <c r="AM650" s="686">
        <v>0</v>
      </c>
      <c r="AN650" s="686">
        <v>0</v>
      </c>
      <c r="AO650" s="686">
        <v>0</v>
      </c>
      <c r="AP650" s="704">
        <v>0</v>
      </c>
      <c r="AQ650" s="686"/>
    </row>
    <row r="651" spans="1:43" ht="12.5" outlineLevel="3">
      <c r="A651" s="799" t="s">
        <v>2935</v>
      </c>
      <c r="B651" s="800" t="s">
        <v>2936</v>
      </c>
      <c r="C651" s="801" t="s">
        <v>2937</v>
      </c>
      <c r="D651" s="802"/>
      <c r="E651" s="803"/>
      <c r="F651" s="686">
        <v>266719.34600000002</v>
      </c>
      <c r="G651" s="686">
        <v>-10846.603999999999</v>
      </c>
      <c r="H651" s="686">
        <v>277565.95</v>
      </c>
      <c r="I651" s="804" t="s">
        <v>3376</v>
      </c>
      <c r="J651" s="804"/>
      <c r="K651" s="805"/>
      <c r="L651" s="705">
        <v>54246.466</v>
      </c>
      <c r="M651" s="707">
        <v>212472.88</v>
      </c>
      <c r="N651" s="805"/>
      <c r="O651" s="705">
        <v>222787.40599999999</v>
      </c>
      <c r="P651" s="707">
        <v>43931.940000000031</v>
      </c>
      <c r="R651" s="703">
        <v>89424.736000000004</v>
      </c>
      <c r="S651" s="703">
        <v>33021.635999999999</v>
      </c>
      <c r="T651" s="686">
        <v>61624.726000000002</v>
      </c>
      <c r="U651" s="686">
        <v>85988.216</v>
      </c>
      <c r="V651" s="686">
        <v>114591.306</v>
      </c>
      <c r="W651" s="686">
        <v>143194.39600000001</v>
      </c>
      <c r="X651" s="686">
        <v>84528.486000000004</v>
      </c>
      <c r="Y651" s="686">
        <v>25643.376</v>
      </c>
      <c r="Z651" s="686">
        <v>54246.466</v>
      </c>
      <c r="AA651" s="686">
        <v>80717.555999999997</v>
      </c>
      <c r="AB651" s="686">
        <v>21767.286</v>
      </c>
      <c r="AC651" s="686">
        <v>50370.375999999997</v>
      </c>
      <c r="AD651" s="686">
        <v>-10846.603999999999</v>
      </c>
      <c r="AE651" s="703">
        <v>23502.006000000001</v>
      </c>
      <c r="AF651" s="686">
        <v>57850.616000000002</v>
      </c>
      <c r="AG651" s="686">
        <v>92199.225999999995</v>
      </c>
      <c r="AH651" s="686">
        <v>41811.635999999999</v>
      </c>
      <c r="AI651" s="686">
        <v>76160.245999999999</v>
      </c>
      <c r="AJ651" s="686">
        <v>110508.856</v>
      </c>
      <c r="AK651" s="686">
        <v>222787.40599999999</v>
      </c>
      <c r="AL651" s="686">
        <v>266719.34600000002</v>
      </c>
      <c r="AM651" s="686">
        <v>266719.34600000002</v>
      </c>
      <c r="AN651" s="686">
        <v>266719.34600000002</v>
      </c>
      <c r="AO651" s="686">
        <v>266719.34600000002</v>
      </c>
      <c r="AP651" s="704">
        <v>266719.34600000002</v>
      </c>
      <c r="AQ651" s="686"/>
    </row>
    <row r="652" spans="1:43" ht="12.5" outlineLevel="3">
      <c r="A652" s="799" t="s">
        <v>2938</v>
      </c>
      <c r="B652" s="800" t="s">
        <v>2939</v>
      </c>
      <c r="C652" s="801" t="s">
        <v>2940</v>
      </c>
      <c r="D652" s="802"/>
      <c r="E652" s="803"/>
      <c r="F652" s="686">
        <v>0</v>
      </c>
      <c r="G652" s="686">
        <v>0</v>
      </c>
      <c r="H652" s="686">
        <v>0</v>
      </c>
      <c r="I652" s="804">
        <v>0</v>
      </c>
      <c r="J652" s="804"/>
      <c r="K652" s="805"/>
      <c r="L652" s="705">
        <v>0</v>
      </c>
      <c r="M652" s="707">
        <v>0</v>
      </c>
      <c r="N652" s="805"/>
      <c r="O652" s="705">
        <v>0</v>
      </c>
      <c r="P652" s="707">
        <v>0</v>
      </c>
      <c r="R652" s="703">
        <v>244045</v>
      </c>
      <c r="S652" s="703">
        <v>244045</v>
      </c>
      <c r="T652" s="686">
        <v>244045</v>
      </c>
      <c r="U652" s="686">
        <v>0</v>
      </c>
      <c r="V652" s="686">
        <v>0</v>
      </c>
      <c r="W652" s="686">
        <v>0</v>
      </c>
      <c r="X652" s="686">
        <v>0</v>
      </c>
      <c r="Y652" s="686">
        <v>0</v>
      </c>
      <c r="Z652" s="686">
        <v>0</v>
      </c>
      <c r="AA652" s="686">
        <v>0</v>
      </c>
      <c r="AB652" s="686">
        <v>0</v>
      </c>
      <c r="AC652" s="686">
        <v>0</v>
      </c>
      <c r="AD652" s="686">
        <v>0</v>
      </c>
      <c r="AE652" s="703">
        <v>0</v>
      </c>
      <c r="AF652" s="686">
        <v>0</v>
      </c>
      <c r="AG652" s="686">
        <v>0</v>
      </c>
      <c r="AH652" s="686">
        <v>0</v>
      </c>
      <c r="AI652" s="686">
        <v>0</v>
      </c>
      <c r="AJ652" s="686">
        <v>0</v>
      </c>
      <c r="AK652" s="686">
        <v>0</v>
      </c>
      <c r="AL652" s="686">
        <v>0</v>
      </c>
      <c r="AM652" s="686">
        <v>0</v>
      </c>
      <c r="AN652" s="686">
        <v>0</v>
      </c>
      <c r="AO652" s="686">
        <v>0</v>
      </c>
      <c r="AP652" s="704">
        <v>0</v>
      </c>
      <c r="AQ652" s="686"/>
    </row>
    <row r="653" spans="1:43" ht="12.5" outlineLevel="3">
      <c r="A653" s="799" t="s">
        <v>2941</v>
      </c>
      <c r="B653" s="800" t="s">
        <v>2942</v>
      </c>
      <c r="C653" s="801" t="s">
        <v>2943</v>
      </c>
      <c r="D653" s="802"/>
      <c r="E653" s="803"/>
      <c r="F653" s="686">
        <v>47482.645000000004</v>
      </c>
      <c r="G653" s="686">
        <v>59836.735000000001</v>
      </c>
      <c r="H653" s="686">
        <v>-12354.089999999997</v>
      </c>
      <c r="I653" s="804">
        <v>-0.20646330385506489</v>
      </c>
      <c r="J653" s="804"/>
      <c r="K653" s="805"/>
      <c r="L653" s="705">
        <v>42321.735000000001</v>
      </c>
      <c r="M653" s="707">
        <v>5160.9100000000035</v>
      </c>
      <c r="N653" s="805"/>
      <c r="O653" s="705">
        <v>39928.645000000004</v>
      </c>
      <c r="P653" s="707">
        <v>7554</v>
      </c>
      <c r="R653" s="703">
        <v>39811.065000000002</v>
      </c>
      <c r="S653" s="703">
        <v>42997.065000000002</v>
      </c>
      <c r="T653" s="686">
        <v>48491.065000000002</v>
      </c>
      <c r="U653" s="686">
        <v>15279.735000000001</v>
      </c>
      <c r="V653" s="686">
        <v>22341.735000000001</v>
      </c>
      <c r="W653" s="686">
        <v>28269.735000000001</v>
      </c>
      <c r="X653" s="686">
        <v>31260.735000000001</v>
      </c>
      <c r="Y653" s="686">
        <v>37325.735000000001</v>
      </c>
      <c r="Z653" s="686">
        <v>42321.735000000001</v>
      </c>
      <c r="AA653" s="686">
        <v>47555.735000000001</v>
      </c>
      <c r="AB653" s="686">
        <v>52505.735000000001</v>
      </c>
      <c r="AC653" s="686">
        <v>53706.735000000001</v>
      </c>
      <c r="AD653" s="686">
        <v>59836.735000000001</v>
      </c>
      <c r="AE653" s="703">
        <v>65173.735000000001</v>
      </c>
      <c r="AF653" s="686">
        <v>67316.735000000001</v>
      </c>
      <c r="AG653" s="686">
        <v>5873.6450000000004</v>
      </c>
      <c r="AH653" s="686">
        <v>7923.6450000000004</v>
      </c>
      <c r="AI653" s="686">
        <v>12704.645</v>
      </c>
      <c r="AJ653" s="686">
        <v>27842.645</v>
      </c>
      <c r="AK653" s="686">
        <v>39928.645000000004</v>
      </c>
      <c r="AL653" s="686">
        <v>47482.645000000004</v>
      </c>
      <c r="AM653" s="686">
        <v>51259.644999999997</v>
      </c>
      <c r="AN653" s="686">
        <v>51259.644999999997</v>
      </c>
      <c r="AO653" s="686">
        <v>51259.644999999997</v>
      </c>
      <c r="AP653" s="704">
        <v>51259.644999999997</v>
      </c>
      <c r="AQ653" s="686"/>
    </row>
    <row r="654" spans="1:43" ht="12.5" outlineLevel="3">
      <c r="A654" s="799" t="s">
        <v>2944</v>
      </c>
      <c r="B654" s="800" t="s">
        <v>2945</v>
      </c>
      <c r="C654" s="801" t="s">
        <v>2946</v>
      </c>
      <c r="D654" s="802"/>
      <c r="E654" s="803"/>
      <c r="F654" s="686">
        <v>-4.0000000000000001E-3</v>
      </c>
      <c r="G654" s="686">
        <v>-4.0000000000000001E-3</v>
      </c>
      <c r="H654" s="686">
        <v>0</v>
      </c>
      <c r="I654" s="804">
        <v>0</v>
      </c>
      <c r="J654" s="804"/>
      <c r="K654" s="805"/>
      <c r="L654" s="705">
        <v>-4.0000000000000001E-3</v>
      </c>
      <c r="M654" s="707">
        <v>0</v>
      </c>
      <c r="N654" s="805"/>
      <c r="O654" s="705">
        <v>-4.0000000000000001E-3</v>
      </c>
      <c r="P654" s="707">
        <v>0</v>
      </c>
      <c r="R654" s="703">
        <v>-4.0000000000000001E-3</v>
      </c>
      <c r="S654" s="703">
        <v>-4.0000000000000001E-3</v>
      </c>
      <c r="T654" s="686">
        <v>-4.0000000000000001E-3</v>
      </c>
      <c r="U654" s="686">
        <v>-4.0000000000000001E-3</v>
      </c>
      <c r="V654" s="686">
        <v>-4.0000000000000001E-3</v>
      </c>
      <c r="W654" s="686">
        <v>-4.0000000000000001E-3</v>
      </c>
      <c r="X654" s="686">
        <v>-4.0000000000000001E-3</v>
      </c>
      <c r="Y654" s="686">
        <v>-4.0000000000000001E-3</v>
      </c>
      <c r="Z654" s="686">
        <v>-4.0000000000000001E-3</v>
      </c>
      <c r="AA654" s="686">
        <v>-4.0000000000000001E-3</v>
      </c>
      <c r="AB654" s="686">
        <v>-4.0000000000000001E-3</v>
      </c>
      <c r="AC654" s="686">
        <v>-4.0000000000000001E-3</v>
      </c>
      <c r="AD654" s="686">
        <v>-4.0000000000000001E-3</v>
      </c>
      <c r="AE654" s="703">
        <v>-4.0000000000000001E-3</v>
      </c>
      <c r="AF654" s="686">
        <v>-4.0000000000000001E-3</v>
      </c>
      <c r="AG654" s="686">
        <v>-4.0000000000000001E-3</v>
      </c>
      <c r="AH654" s="686">
        <v>-4.0000000000000001E-3</v>
      </c>
      <c r="AI654" s="686">
        <v>-4.0000000000000001E-3</v>
      </c>
      <c r="AJ654" s="686">
        <v>-4.0000000000000001E-3</v>
      </c>
      <c r="AK654" s="686">
        <v>-4.0000000000000001E-3</v>
      </c>
      <c r="AL654" s="686">
        <v>-4.0000000000000001E-3</v>
      </c>
      <c r="AM654" s="686">
        <v>-4.0000000000000001E-3</v>
      </c>
      <c r="AN654" s="686">
        <v>-4.0000000000000001E-3</v>
      </c>
      <c r="AO654" s="686">
        <v>-4.0000000000000001E-3</v>
      </c>
      <c r="AP654" s="704">
        <v>-4.0000000000000001E-3</v>
      </c>
      <c r="AQ654" s="686"/>
    </row>
    <row r="655" spans="1:43" ht="12.5" outlineLevel="3">
      <c r="A655" s="799" t="s">
        <v>2947</v>
      </c>
      <c r="B655" s="800" t="s">
        <v>2948</v>
      </c>
      <c r="C655" s="801" t="s">
        <v>2949</v>
      </c>
      <c r="D655" s="802"/>
      <c r="E655" s="803"/>
      <c r="F655" s="686">
        <v>684.2</v>
      </c>
      <c r="G655" s="686">
        <v>684.2</v>
      </c>
      <c r="H655" s="686">
        <v>0</v>
      </c>
      <c r="I655" s="804">
        <v>0</v>
      </c>
      <c r="J655" s="804"/>
      <c r="K655" s="805"/>
      <c r="L655" s="705">
        <v>684.2</v>
      </c>
      <c r="M655" s="707">
        <v>0</v>
      </c>
      <c r="N655" s="805"/>
      <c r="O655" s="705">
        <v>684.2</v>
      </c>
      <c r="P655" s="707">
        <v>0</v>
      </c>
      <c r="R655" s="703">
        <v>684.2</v>
      </c>
      <c r="S655" s="703">
        <v>684.2</v>
      </c>
      <c r="T655" s="686">
        <v>684.2</v>
      </c>
      <c r="U655" s="686">
        <v>684.2</v>
      </c>
      <c r="V655" s="686">
        <v>684.2</v>
      </c>
      <c r="W655" s="686">
        <v>684.2</v>
      </c>
      <c r="X655" s="686">
        <v>684.2</v>
      </c>
      <c r="Y655" s="686">
        <v>684.2</v>
      </c>
      <c r="Z655" s="686">
        <v>684.2</v>
      </c>
      <c r="AA655" s="686">
        <v>684.2</v>
      </c>
      <c r="AB655" s="686">
        <v>684.2</v>
      </c>
      <c r="AC655" s="686">
        <v>684.2</v>
      </c>
      <c r="AD655" s="686">
        <v>684.2</v>
      </c>
      <c r="AE655" s="703">
        <v>684.2</v>
      </c>
      <c r="AF655" s="686">
        <v>684.2</v>
      </c>
      <c r="AG655" s="686">
        <v>684.2</v>
      </c>
      <c r="AH655" s="686">
        <v>684.2</v>
      </c>
      <c r="AI655" s="686">
        <v>684.2</v>
      </c>
      <c r="AJ655" s="686">
        <v>684.2</v>
      </c>
      <c r="AK655" s="686">
        <v>684.2</v>
      </c>
      <c r="AL655" s="686">
        <v>684.2</v>
      </c>
      <c r="AM655" s="686">
        <v>684.2</v>
      </c>
      <c r="AN655" s="686">
        <v>684.2</v>
      </c>
      <c r="AO655" s="686">
        <v>684.2</v>
      </c>
      <c r="AP655" s="704">
        <v>684.2</v>
      </c>
      <c r="AQ655" s="686"/>
    </row>
    <row r="656" spans="1:43" ht="12.5">
      <c r="A656" s="799" t="s">
        <v>2950</v>
      </c>
      <c r="B656" s="891" t="s">
        <v>1638</v>
      </c>
      <c r="C656" s="902" t="s">
        <v>2951</v>
      </c>
      <c r="D656" s="496"/>
      <c r="E656" s="803"/>
      <c r="F656" s="714">
        <v>15574749.126999995</v>
      </c>
      <c r="G656" s="714">
        <v>11198591.699999997</v>
      </c>
      <c r="H656" s="705">
        <v>4376157.4269999973</v>
      </c>
      <c r="I656" s="680">
        <v>0.39077747847526206</v>
      </c>
      <c r="J656" s="939"/>
      <c r="K656" s="940"/>
      <c r="L656" s="715">
        <v>10215105.339999998</v>
      </c>
      <c r="M656" s="707">
        <v>5359643.7869999968</v>
      </c>
      <c r="N656" s="702"/>
      <c r="O656" s="715">
        <v>9118443.1269999985</v>
      </c>
      <c r="P656" s="707">
        <v>6456305.9999999963</v>
      </c>
      <c r="Q656" s="803"/>
      <c r="R656" s="703">
        <v>24438811.079999998</v>
      </c>
      <c r="S656" s="703">
        <v>26736073.500000004</v>
      </c>
      <c r="T656" s="686">
        <v>15794322.669999996</v>
      </c>
      <c r="U656" s="686">
        <v>10449517.539999997</v>
      </c>
      <c r="V656" s="686">
        <v>11718524.809999999</v>
      </c>
      <c r="W656" s="686">
        <v>11130967.109999998</v>
      </c>
      <c r="X656" s="686">
        <v>13019545.609999996</v>
      </c>
      <c r="Y656" s="686">
        <v>8440199.8499999978</v>
      </c>
      <c r="Z656" s="686">
        <v>10215105.339999998</v>
      </c>
      <c r="AA656" s="686">
        <v>15337183.629999997</v>
      </c>
      <c r="AB656" s="686">
        <v>13416987.599999998</v>
      </c>
      <c r="AC656" s="686">
        <v>9352598.299999997</v>
      </c>
      <c r="AD656" s="686">
        <v>11198591.699999997</v>
      </c>
      <c r="AE656" s="703">
        <v>11103543.649999997</v>
      </c>
      <c r="AF656" s="686">
        <v>10697161.349999998</v>
      </c>
      <c r="AG656" s="686">
        <v>8679549.639999995</v>
      </c>
      <c r="AH656" s="686">
        <v>9008264.2999999952</v>
      </c>
      <c r="AI656" s="686">
        <v>8531060.1299999971</v>
      </c>
      <c r="AJ656" s="686">
        <v>8909351.2199999969</v>
      </c>
      <c r="AK656" s="686">
        <v>9118443.1269999985</v>
      </c>
      <c r="AL656" s="686">
        <v>15574749.126999995</v>
      </c>
      <c r="AM656" s="686">
        <v>11604114.086999996</v>
      </c>
      <c r="AN656" s="686">
        <v>11604114.086999996</v>
      </c>
      <c r="AO656" s="686">
        <v>11604114.086999996</v>
      </c>
      <c r="AP656" s="704">
        <v>11604114.086999996</v>
      </c>
    </row>
    <row r="657" spans="1:43" ht="1" customHeight="1" outlineLevel="2">
      <c r="A657" s="799"/>
      <c r="B657" s="891"/>
      <c r="C657" s="902"/>
      <c r="D657" s="496"/>
      <c r="E657" s="803"/>
      <c r="F657" s="714"/>
      <c r="G657" s="714"/>
      <c r="H657" s="705">
        <v>0</v>
      </c>
      <c r="I657" s="680">
        <v>0</v>
      </c>
      <c r="J657" s="939"/>
      <c r="K657" s="940"/>
      <c r="L657" s="715"/>
      <c r="M657" s="707">
        <v>0</v>
      </c>
      <c r="N657" s="702"/>
      <c r="O657" s="715"/>
      <c r="P657" s="707">
        <v>0</v>
      </c>
      <c r="Q657" s="803"/>
      <c r="R657" s="703"/>
      <c r="S657" s="703"/>
      <c r="T657" s="686"/>
      <c r="U657" s="686"/>
      <c r="V657" s="686"/>
      <c r="W657" s="686"/>
      <c r="X657" s="686"/>
      <c r="Y657" s="686"/>
      <c r="Z657" s="686"/>
      <c r="AA657" s="686"/>
      <c r="AB657" s="686"/>
      <c r="AC657" s="686"/>
      <c r="AD657" s="686"/>
      <c r="AE657" s="703"/>
      <c r="AF657" s="686"/>
      <c r="AG657" s="686"/>
      <c r="AH657" s="686"/>
      <c r="AI657" s="686"/>
      <c r="AJ657" s="686"/>
      <c r="AK657" s="686"/>
      <c r="AL657" s="686"/>
      <c r="AM657" s="686"/>
      <c r="AN657" s="686"/>
      <c r="AO657" s="686"/>
      <c r="AP657" s="704"/>
    </row>
    <row r="658" spans="1:43" ht="12.5" outlineLevel="3">
      <c r="A658" s="799" t="s">
        <v>2952</v>
      </c>
      <c r="B658" s="800" t="s">
        <v>2953</v>
      </c>
      <c r="C658" s="801" t="s">
        <v>2954</v>
      </c>
      <c r="D658" s="802"/>
      <c r="E658" s="803"/>
      <c r="F658" s="686">
        <v>181583.98</v>
      </c>
      <c r="G658" s="686">
        <v>133340.34</v>
      </c>
      <c r="H658" s="686">
        <v>48243.640000000014</v>
      </c>
      <c r="I658" s="804">
        <v>0.36180828697451961</v>
      </c>
      <c r="J658" s="804"/>
      <c r="K658" s="805"/>
      <c r="L658" s="705">
        <v>127975.37000000001</v>
      </c>
      <c r="M658" s="707">
        <v>53608.61</v>
      </c>
      <c r="N658" s="805"/>
      <c r="O658" s="705">
        <v>154250.46</v>
      </c>
      <c r="P658" s="707">
        <v>27333.520000000019</v>
      </c>
      <c r="R658" s="703">
        <v>100404.39</v>
      </c>
      <c r="S658" s="703">
        <v>107150.85</v>
      </c>
      <c r="T658" s="686">
        <v>108169.45</v>
      </c>
      <c r="U658" s="686">
        <v>117787.6</v>
      </c>
      <c r="V658" s="686">
        <v>122762.7</v>
      </c>
      <c r="W658" s="686">
        <v>123282.03</v>
      </c>
      <c r="X658" s="686">
        <v>126730.40000000001</v>
      </c>
      <c r="Y658" s="686">
        <v>127579.17</v>
      </c>
      <c r="Z658" s="686">
        <v>127975.37000000001</v>
      </c>
      <c r="AA658" s="686">
        <v>129334.56</v>
      </c>
      <c r="AB658" s="686">
        <v>129421.6</v>
      </c>
      <c r="AC658" s="686">
        <v>133375.20000000001</v>
      </c>
      <c r="AD658" s="686">
        <v>133340.34</v>
      </c>
      <c r="AE658" s="703">
        <v>133945.48000000001</v>
      </c>
      <c r="AF658" s="686">
        <v>139159.04999999999</v>
      </c>
      <c r="AG658" s="686">
        <v>135977.75</v>
      </c>
      <c r="AH658" s="686">
        <v>135618.37</v>
      </c>
      <c r="AI658" s="686">
        <v>141759.47</v>
      </c>
      <c r="AJ658" s="686">
        <v>139947.93</v>
      </c>
      <c r="AK658" s="686">
        <v>154250.46</v>
      </c>
      <c r="AL658" s="686">
        <v>181583.98</v>
      </c>
      <c r="AM658" s="686">
        <v>105698.77</v>
      </c>
      <c r="AN658" s="686">
        <v>105698.77</v>
      </c>
      <c r="AO658" s="686">
        <v>105698.77</v>
      </c>
      <c r="AP658" s="704">
        <v>105698.77</v>
      </c>
      <c r="AQ658" s="686"/>
    </row>
    <row r="659" spans="1:43" ht="12.5" outlineLevel="3">
      <c r="A659" s="799" t="s">
        <v>2955</v>
      </c>
      <c r="B659" s="800" t="s">
        <v>2956</v>
      </c>
      <c r="C659" s="801" t="s">
        <v>2957</v>
      </c>
      <c r="D659" s="802"/>
      <c r="E659" s="803"/>
      <c r="F659" s="686">
        <v>0</v>
      </c>
      <c r="G659" s="686">
        <v>892.63</v>
      </c>
      <c r="H659" s="686">
        <v>-892.63</v>
      </c>
      <c r="I659" s="804" t="s">
        <v>3376</v>
      </c>
      <c r="J659" s="804"/>
      <c r="K659" s="805"/>
      <c r="L659" s="705">
        <v>2171.0700000000002</v>
      </c>
      <c r="M659" s="707">
        <v>-2171.0700000000002</v>
      </c>
      <c r="N659" s="805"/>
      <c r="O659" s="705">
        <v>0</v>
      </c>
      <c r="P659" s="707">
        <v>0</v>
      </c>
      <c r="R659" s="703">
        <v>11587.630000000001</v>
      </c>
      <c r="S659" s="703">
        <v>741.13</v>
      </c>
      <c r="T659" s="686">
        <v>0</v>
      </c>
      <c r="U659" s="686">
        <v>44.47</v>
      </c>
      <c r="V659" s="686">
        <v>1784.02</v>
      </c>
      <c r="W659" s="686">
        <v>3976.96</v>
      </c>
      <c r="X659" s="686">
        <v>125.16</v>
      </c>
      <c r="Y659" s="686">
        <v>0</v>
      </c>
      <c r="Z659" s="686">
        <v>2171.0700000000002</v>
      </c>
      <c r="AA659" s="686">
        <v>0</v>
      </c>
      <c r="AB659" s="686">
        <v>130.27000000000001</v>
      </c>
      <c r="AC659" s="686">
        <v>0</v>
      </c>
      <c r="AD659" s="686">
        <v>892.63</v>
      </c>
      <c r="AE659" s="703">
        <v>8030</v>
      </c>
      <c r="AF659" s="686">
        <v>0</v>
      </c>
      <c r="AG659" s="686">
        <v>0</v>
      </c>
      <c r="AH659" s="686">
        <v>0</v>
      </c>
      <c r="AI659" s="686">
        <v>0</v>
      </c>
      <c r="AJ659" s="686">
        <v>0</v>
      </c>
      <c r="AK659" s="686">
        <v>0</v>
      </c>
      <c r="AL659" s="686">
        <v>0</v>
      </c>
      <c r="AM659" s="686">
        <v>0</v>
      </c>
      <c r="AN659" s="686">
        <v>0</v>
      </c>
      <c r="AO659" s="686">
        <v>0</v>
      </c>
      <c r="AP659" s="704">
        <v>0</v>
      </c>
      <c r="AQ659" s="686"/>
    </row>
    <row r="660" spans="1:43" ht="12.5" outlineLevel="3">
      <c r="A660" s="799" t="s">
        <v>2958</v>
      </c>
      <c r="B660" s="800" t="s">
        <v>2959</v>
      </c>
      <c r="C660" s="801" t="s">
        <v>2960</v>
      </c>
      <c r="D660" s="802"/>
      <c r="E660" s="803"/>
      <c r="F660" s="686">
        <v>467633.77</v>
      </c>
      <c r="G660" s="686">
        <v>192723.71</v>
      </c>
      <c r="H660" s="686">
        <v>274910.06000000006</v>
      </c>
      <c r="I660" s="804">
        <v>1.4264464917160429</v>
      </c>
      <c r="J660" s="804"/>
      <c r="K660" s="805"/>
      <c r="L660" s="705">
        <v>200859.12</v>
      </c>
      <c r="M660" s="707">
        <v>266774.65000000002</v>
      </c>
      <c r="N660" s="805"/>
      <c r="O660" s="705">
        <v>457592.17</v>
      </c>
      <c r="P660" s="707">
        <v>10041.600000000035</v>
      </c>
      <c r="R660" s="703">
        <v>109018.84</v>
      </c>
      <c r="S660" s="703">
        <v>129746.92</v>
      </c>
      <c r="T660" s="686">
        <v>137494.54</v>
      </c>
      <c r="U660" s="686">
        <v>117141.98</v>
      </c>
      <c r="V660" s="686">
        <v>122104.19</v>
      </c>
      <c r="W660" s="686">
        <v>122321.06</v>
      </c>
      <c r="X660" s="686">
        <v>194494.89</v>
      </c>
      <c r="Y660" s="686">
        <v>197941.09</v>
      </c>
      <c r="Z660" s="686">
        <v>200859.12</v>
      </c>
      <c r="AA660" s="686">
        <v>183421.18</v>
      </c>
      <c r="AB660" s="686">
        <v>203658.53</v>
      </c>
      <c r="AC660" s="686">
        <v>204896.24</v>
      </c>
      <c r="AD660" s="686">
        <v>192723.71</v>
      </c>
      <c r="AE660" s="703">
        <v>194456.83000000002</v>
      </c>
      <c r="AF660" s="686">
        <v>335941.03</v>
      </c>
      <c r="AG660" s="686">
        <v>298552.77</v>
      </c>
      <c r="AH660" s="686">
        <v>353949.81</v>
      </c>
      <c r="AI660" s="686">
        <v>390670.66000000003</v>
      </c>
      <c r="AJ660" s="686">
        <v>410442.17</v>
      </c>
      <c r="AK660" s="686">
        <v>457592.17</v>
      </c>
      <c r="AL660" s="686">
        <v>467633.77</v>
      </c>
      <c r="AM660" s="686">
        <v>404711.9</v>
      </c>
      <c r="AN660" s="686">
        <v>404711.9</v>
      </c>
      <c r="AO660" s="686">
        <v>404711.9</v>
      </c>
      <c r="AP660" s="704">
        <v>404711.9</v>
      </c>
      <c r="AQ660" s="686"/>
    </row>
    <row r="661" spans="1:43" ht="12.5" outlineLevel="3">
      <c r="A661" s="799" t="s">
        <v>2961</v>
      </c>
      <c r="B661" s="800" t="s">
        <v>2962</v>
      </c>
      <c r="C661" s="801" t="s">
        <v>2963</v>
      </c>
      <c r="D661" s="802"/>
      <c r="E661" s="803"/>
      <c r="F661" s="686">
        <v>46511.63</v>
      </c>
      <c r="G661" s="686">
        <v>23524.94</v>
      </c>
      <c r="H661" s="686">
        <v>22986.69</v>
      </c>
      <c r="I661" s="804">
        <v>0.9771200266610669</v>
      </c>
      <c r="J661" s="804"/>
      <c r="K661" s="805"/>
      <c r="L661" s="705">
        <v>67756.73</v>
      </c>
      <c r="M661" s="707">
        <v>-21245.1</v>
      </c>
      <c r="N661" s="805"/>
      <c r="O661" s="705">
        <v>45457.15</v>
      </c>
      <c r="P661" s="707">
        <v>1054.4799999999959</v>
      </c>
      <c r="R661" s="703">
        <v>86136.41</v>
      </c>
      <c r="S661" s="703">
        <v>77744.94</v>
      </c>
      <c r="T661" s="686">
        <v>95324.83</v>
      </c>
      <c r="U661" s="686">
        <v>66704.3</v>
      </c>
      <c r="V661" s="686">
        <v>65088.160000000003</v>
      </c>
      <c r="W661" s="686">
        <v>67350.930000000008</v>
      </c>
      <c r="X661" s="686">
        <v>65219.130000000005</v>
      </c>
      <c r="Y661" s="686">
        <v>65470.07</v>
      </c>
      <c r="Z661" s="686">
        <v>67756.73</v>
      </c>
      <c r="AA661" s="686">
        <v>47123.31</v>
      </c>
      <c r="AB661" s="686">
        <v>26449.29</v>
      </c>
      <c r="AC661" s="686">
        <v>34345.78</v>
      </c>
      <c r="AD661" s="686">
        <v>23524.94</v>
      </c>
      <c r="AE661" s="703">
        <v>196137.86000000002</v>
      </c>
      <c r="AF661" s="686">
        <v>27537.72</v>
      </c>
      <c r="AG661" s="686">
        <v>94826.49</v>
      </c>
      <c r="AH661" s="686">
        <v>58319.79</v>
      </c>
      <c r="AI661" s="686">
        <v>89216.35</v>
      </c>
      <c r="AJ661" s="686">
        <v>53348.32</v>
      </c>
      <c r="AK661" s="686">
        <v>45457.15</v>
      </c>
      <c r="AL661" s="686">
        <v>46511.63</v>
      </c>
      <c r="AM661" s="686">
        <v>0</v>
      </c>
      <c r="AN661" s="686">
        <v>0</v>
      </c>
      <c r="AO661" s="686">
        <v>0</v>
      </c>
      <c r="AP661" s="704">
        <v>0</v>
      </c>
      <c r="AQ661" s="686"/>
    </row>
    <row r="662" spans="1:43" ht="12.5">
      <c r="A662" s="799" t="s">
        <v>2964</v>
      </c>
      <c r="B662" s="891" t="s">
        <v>1650</v>
      </c>
      <c r="C662" s="902" t="s">
        <v>2965</v>
      </c>
      <c r="D662" s="496"/>
      <c r="E662" s="803"/>
      <c r="F662" s="714">
        <v>695729.38</v>
      </c>
      <c r="G662" s="714">
        <v>350481.62</v>
      </c>
      <c r="H662" s="705">
        <v>345247.76</v>
      </c>
      <c r="I662" s="680">
        <v>0.98506666341019544</v>
      </c>
      <c r="J662" s="939"/>
      <c r="K662" s="940"/>
      <c r="L662" s="715">
        <v>398762.29</v>
      </c>
      <c r="M662" s="707">
        <v>296967.09000000003</v>
      </c>
      <c r="N662" s="702"/>
      <c r="O662" s="715">
        <v>657299.78</v>
      </c>
      <c r="P662" s="707">
        <v>38429.599999999977</v>
      </c>
      <c r="Q662" s="803"/>
      <c r="R662" s="703">
        <v>307147.27</v>
      </c>
      <c r="S662" s="703">
        <v>315383.84000000003</v>
      </c>
      <c r="T662" s="686">
        <v>340988.82</v>
      </c>
      <c r="U662" s="686">
        <v>301678.34999999998</v>
      </c>
      <c r="V662" s="686">
        <v>311739.07</v>
      </c>
      <c r="W662" s="686">
        <v>316930.98</v>
      </c>
      <c r="X662" s="686">
        <v>386569.58</v>
      </c>
      <c r="Y662" s="686">
        <v>390990.33</v>
      </c>
      <c r="Z662" s="686">
        <v>398762.29</v>
      </c>
      <c r="AA662" s="686">
        <v>359879.05</v>
      </c>
      <c r="AB662" s="686">
        <v>359659.69</v>
      </c>
      <c r="AC662" s="686">
        <v>372617.22</v>
      </c>
      <c r="AD662" s="686">
        <v>350481.62</v>
      </c>
      <c r="AE662" s="703">
        <v>532570.17000000004</v>
      </c>
      <c r="AF662" s="686">
        <v>502637.80000000005</v>
      </c>
      <c r="AG662" s="686">
        <v>529357.01</v>
      </c>
      <c r="AH662" s="686">
        <v>547887.97</v>
      </c>
      <c r="AI662" s="686">
        <v>621646.48</v>
      </c>
      <c r="AJ662" s="686">
        <v>603738.41999999993</v>
      </c>
      <c r="AK662" s="686">
        <v>657299.78</v>
      </c>
      <c r="AL662" s="686">
        <v>695729.38</v>
      </c>
      <c r="AM662" s="686">
        <v>510410.67000000004</v>
      </c>
      <c r="AN662" s="686">
        <v>510410.67000000004</v>
      </c>
      <c r="AO662" s="686">
        <v>510410.67000000004</v>
      </c>
      <c r="AP662" s="704">
        <v>510410.67000000004</v>
      </c>
    </row>
    <row r="663" spans="1:43" ht="1" customHeight="1" outlineLevel="2">
      <c r="A663" s="799"/>
      <c r="B663" s="891"/>
      <c r="C663" s="902"/>
      <c r="D663" s="496"/>
      <c r="E663" s="803"/>
      <c r="F663" s="714"/>
      <c r="G663" s="714"/>
      <c r="H663" s="705">
        <v>0</v>
      </c>
      <c r="I663" s="680">
        <v>0</v>
      </c>
      <c r="J663" s="939"/>
      <c r="K663" s="940"/>
      <c r="L663" s="715"/>
      <c r="M663" s="707">
        <v>0</v>
      </c>
      <c r="N663" s="702"/>
      <c r="O663" s="715"/>
      <c r="P663" s="707">
        <v>0</v>
      </c>
      <c r="Q663" s="803"/>
      <c r="R663" s="703"/>
      <c r="S663" s="703"/>
      <c r="T663" s="686"/>
      <c r="U663" s="686"/>
      <c r="V663" s="686"/>
      <c r="W663" s="686"/>
      <c r="X663" s="686"/>
      <c r="Y663" s="686"/>
      <c r="Z663" s="686"/>
      <c r="AA663" s="686"/>
      <c r="AB663" s="686"/>
      <c r="AC663" s="686"/>
      <c r="AD663" s="686"/>
      <c r="AE663" s="703"/>
      <c r="AF663" s="686"/>
      <c r="AG663" s="686"/>
      <c r="AH663" s="686"/>
      <c r="AI663" s="686"/>
      <c r="AJ663" s="686"/>
      <c r="AK663" s="686"/>
      <c r="AL663" s="686"/>
      <c r="AM663" s="686"/>
      <c r="AN663" s="686"/>
      <c r="AO663" s="686"/>
      <c r="AP663" s="704"/>
    </row>
    <row r="664" spans="1:43" ht="12.5" outlineLevel="3">
      <c r="A664" s="799" t="s">
        <v>2966</v>
      </c>
      <c r="B664" s="800" t="s">
        <v>2967</v>
      </c>
      <c r="C664" s="801" t="s">
        <v>2968</v>
      </c>
      <c r="D664" s="802"/>
      <c r="E664" s="803"/>
      <c r="F664" s="686">
        <v>1363977.37</v>
      </c>
      <c r="G664" s="686">
        <v>848878.62</v>
      </c>
      <c r="H664" s="686">
        <v>515098.75000000012</v>
      </c>
      <c r="I664" s="804">
        <v>0.60679906156665853</v>
      </c>
      <c r="J664" s="804"/>
      <c r="K664" s="805"/>
      <c r="L664" s="705">
        <v>6538343.2199999997</v>
      </c>
      <c r="M664" s="707">
        <v>-5174365.8499999996</v>
      </c>
      <c r="N664" s="805"/>
      <c r="O664" s="705">
        <v>502789.62</v>
      </c>
      <c r="P664" s="707">
        <v>861187.75000000012</v>
      </c>
      <c r="R664" s="703">
        <v>9078531.3000000007</v>
      </c>
      <c r="S664" s="703">
        <v>7952429.0800000001</v>
      </c>
      <c r="T664" s="686">
        <v>7912534.7699999996</v>
      </c>
      <c r="U664" s="686">
        <v>6767241.04</v>
      </c>
      <c r="V664" s="686">
        <v>5383166.6699999999</v>
      </c>
      <c r="W664" s="686">
        <v>3926626.81</v>
      </c>
      <c r="X664" s="686">
        <v>3356062.14</v>
      </c>
      <c r="Y664" s="686">
        <v>6263600.0199999996</v>
      </c>
      <c r="Z664" s="686">
        <v>6538343.2199999997</v>
      </c>
      <c r="AA664" s="686">
        <v>2625213.41</v>
      </c>
      <c r="AB664" s="686">
        <v>6004538.21</v>
      </c>
      <c r="AC664" s="686">
        <v>2922744.8</v>
      </c>
      <c r="AD664" s="686">
        <v>848878.62</v>
      </c>
      <c r="AE664" s="703">
        <v>929456.19000000006</v>
      </c>
      <c r="AF664" s="686">
        <v>249930.64</v>
      </c>
      <c r="AG664" s="686">
        <v>267868.92</v>
      </c>
      <c r="AH664" s="686">
        <v>391381.73</v>
      </c>
      <c r="AI664" s="686">
        <v>177718.47</v>
      </c>
      <c r="AJ664" s="686">
        <v>726833.93</v>
      </c>
      <c r="AK664" s="686">
        <v>502789.62</v>
      </c>
      <c r="AL664" s="686">
        <v>1363977.37</v>
      </c>
      <c r="AM664" s="686">
        <v>552</v>
      </c>
      <c r="AN664" s="686">
        <v>552</v>
      </c>
      <c r="AO664" s="686">
        <v>552</v>
      </c>
      <c r="AP664" s="704">
        <v>552</v>
      </c>
      <c r="AQ664" s="686"/>
    </row>
    <row r="665" spans="1:43" ht="12.5" outlineLevel="3">
      <c r="A665" s="799" t="s">
        <v>2653</v>
      </c>
      <c r="B665" s="800" t="s">
        <v>2654</v>
      </c>
      <c r="C665" s="801" t="s">
        <v>2655</v>
      </c>
      <c r="D665" s="802"/>
      <c r="E665" s="803"/>
      <c r="F665" s="686">
        <v>10067.9</v>
      </c>
      <c r="G665" s="686">
        <v>6782.39</v>
      </c>
      <c r="H665" s="686">
        <v>3285.5099999999993</v>
      </c>
      <c r="I665" s="804">
        <v>0.48441773475131911</v>
      </c>
      <c r="J665" s="804"/>
      <c r="K665" s="805"/>
      <c r="L665" s="705">
        <v>1235361.8999999999</v>
      </c>
      <c r="M665" s="707">
        <v>-1225294</v>
      </c>
      <c r="N665" s="805"/>
      <c r="O665" s="705">
        <v>2551.9299999999998</v>
      </c>
      <c r="P665" s="707">
        <v>7515.9699999999993</v>
      </c>
      <c r="R665" s="703">
        <v>973992.6</v>
      </c>
      <c r="S665" s="703">
        <v>1264277.1600000001</v>
      </c>
      <c r="T665" s="686">
        <v>592045.52</v>
      </c>
      <c r="U665" s="686">
        <v>89586.16</v>
      </c>
      <c r="V665" s="686">
        <v>317080.71000000002</v>
      </c>
      <c r="W665" s="686">
        <v>354853.3</v>
      </c>
      <c r="X665" s="686">
        <v>459531.91000000003</v>
      </c>
      <c r="Y665" s="686">
        <v>1048673.6399999999</v>
      </c>
      <c r="Z665" s="686">
        <v>1235361.8999999999</v>
      </c>
      <c r="AA665" s="686">
        <v>655888.49</v>
      </c>
      <c r="AB665" s="686">
        <v>429052.81</v>
      </c>
      <c r="AC665" s="686">
        <v>43212.92</v>
      </c>
      <c r="AD665" s="686">
        <v>6782.39</v>
      </c>
      <c r="AE665" s="703">
        <v>7742.26</v>
      </c>
      <c r="AF665" s="686">
        <v>0</v>
      </c>
      <c r="AG665" s="686">
        <v>0</v>
      </c>
      <c r="AH665" s="686">
        <v>142363.9</v>
      </c>
      <c r="AI665" s="686">
        <v>88003.8</v>
      </c>
      <c r="AJ665" s="686">
        <v>0</v>
      </c>
      <c r="AK665" s="686">
        <v>2551.9299999999998</v>
      </c>
      <c r="AL665" s="686">
        <v>10067.9</v>
      </c>
      <c r="AM665" s="686">
        <v>222</v>
      </c>
      <c r="AN665" s="686">
        <v>222</v>
      </c>
      <c r="AO665" s="686">
        <v>222</v>
      </c>
      <c r="AP665" s="704">
        <v>222</v>
      </c>
      <c r="AQ665" s="686"/>
    </row>
    <row r="666" spans="1:43" ht="12.5" outlineLevel="3">
      <c r="A666" s="799" t="s">
        <v>2969</v>
      </c>
      <c r="B666" s="800" t="s">
        <v>2970</v>
      </c>
      <c r="C666" s="801" t="s">
        <v>2971</v>
      </c>
      <c r="D666" s="802"/>
      <c r="E666" s="803"/>
      <c r="F666" s="686">
        <v>-1022099</v>
      </c>
      <c r="G666" s="686">
        <v>-394887</v>
      </c>
      <c r="H666" s="686">
        <v>-627212</v>
      </c>
      <c r="I666" s="804">
        <v>-1.5883328648448796</v>
      </c>
      <c r="J666" s="804"/>
      <c r="K666" s="805"/>
      <c r="L666" s="705">
        <v>-2187411</v>
      </c>
      <c r="M666" s="707">
        <v>1165312</v>
      </c>
      <c r="N666" s="805"/>
      <c r="O666" s="705">
        <v>-301650</v>
      </c>
      <c r="P666" s="707">
        <v>-720449</v>
      </c>
      <c r="R666" s="703">
        <v>-1152610</v>
      </c>
      <c r="S666" s="703">
        <v>-519482</v>
      </c>
      <c r="T666" s="686">
        <v>-228173</v>
      </c>
      <c r="U666" s="686">
        <v>-301</v>
      </c>
      <c r="V666" s="686">
        <v>-157562</v>
      </c>
      <c r="W666" s="686">
        <v>-142056</v>
      </c>
      <c r="X666" s="686">
        <v>-194835</v>
      </c>
      <c r="Y666" s="686">
        <v>-592538</v>
      </c>
      <c r="Z666" s="686">
        <v>-2187411</v>
      </c>
      <c r="AA666" s="686">
        <v>-134443</v>
      </c>
      <c r="AB666" s="686">
        <v>-773613</v>
      </c>
      <c r="AC666" s="686">
        <v>-382616</v>
      </c>
      <c r="AD666" s="686">
        <v>-394887</v>
      </c>
      <c r="AE666" s="703">
        <v>-453561</v>
      </c>
      <c r="AF666" s="686">
        <v>-6584</v>
      </c>
      <c r="AG666" s="686">
        <v>-4603</v>
      </c>
      <c r="AH666" s="686">
        <v>-298210</v>
      </c>
      <c r="AI666" s="686">
        <v>-134049</v>
      </c>
      <c r="AJ666" s="686">
        <v>-109163</v>
      </c>
      <c r="AK666" s="686">
        <v>-301650</v>
      </c>
      <c r="AL666" s="686">
        <v>-1022099</v>
      </c>
      <c r="AM666" s="686">
        <v>0</v>
      </c>
      <c r="AN666" s="686">
        <v>0</v>
      </c>
      <c r="AO666" s="686">
        <v>0</v>
      </c>
      <c r="AP666" s="704">
        <v>0</v>
      </c>
      <c r="AQ666" s="686"/>
    </row>
    <row r="667" spans="1:43" ht="12.5" outlineLevel="3">
      <c r="A667" s="799" t="s">
        <v>2656</v>
      </c>
      <c r="B667" s="800" t="s">
        <v>2657</v>
      </c>
      <c r="C667" s="801" t="s">
        <v>2658</v>
      </c>
      <c r="D667" s="802"/>
      <c r="E667" s="803"/>
      <c r="F667" s="686">
        <v>-222</v>
      </c>
      <c r="G667" s="686">
        <v>0</v>
      </c>
      <c r="H667" s="686">
        <v>-222</v>
      </c>
      <c r="I667" s="804" t="s">
        <v>3376</v>
      </c>
      <c r="J667" s="804"/>
      <c r="K667" s="805"/>
      <c r="L667" s="705">
        <v>-11352</v>
      </c>
      <c r="M667" s="707">
        <v>11130</v>
      </c>
      <c r="N667" s="805"/>
      <c r="O667" s="705">
        <v>0</v>
      </c>
      <c r="P667" s="707">
        <v>-222</v>
      </c>
      <c r="R667" s="703">
        <v>0</v>
      </c>
      <c r="S667" s="703">
        <v>-59122</v>
      </c>
      <c r="T667" s="686">
        <v>-121176</v>
      </c>
      <c r="U667" s="686">
        <v>-1072</v>
      </c>
      <c r="V667" s="686">
        <v>-1729</v>
      </c>
      <c r="W667" s="686">
        <v>-5153</v>
      </c>
      <c r="X667" s="686">
        <v>-2095</v>
      </c>
      <c r="Y667" s="686">
        <v>-9018</v>
      </c>
      <c r="Z667" s="686">
        <v>-11352</v>
      </c>
      <c r="AA667" s="686">
        <v>-11332</v>
      </c>
      <c r="AB667" s="686">
        <v>-24223</v>
      </c>
      <c r="AC667" s="686">
        <v>0</v>
      </c>
      <c r="AD667" s="686">
        <v>0</v>
      </c>
      <c r="AE667" s="703">
        <v>0</v>
      </c>
      <c r="AF667" s="686">
        <v>0</v>
      </c>
      <c r="AG667" s="686">
        <v>0</v>
      </c>
      <c r="AH667" s="686">
        <v>-719</v>
      </c>
      <c r="AI667" s="686">
        <v>-682</v>
      </c>
      <c r="AJ667" s="686">
        <v>0</v>
      </c>
      <c r="AK667" s="686">
        <v>0</v>
      </c>
      <c r="AL667" s="686">
        <v>-222</v>
      </c>
      <c r="AM667" s="686">
        <v>0</v>
      </c>
      <c r="AN667" s="686">
        <v>0</v>
      </c>
      <c r="AO667" s="686">
        <v>0</v>
      </c>
      <c r="AP667" s="704">
        <v>0</v>
      </c>
      <c r="AQ667" s="686"/>
    </row>
    <row r="668" spans="1:43" ht="12.5">
      <c r="A668" s="799" t="s">
        <v>2972</v>
      </c>
      <c r="B668" s="891" t="s">
        <v>1652</v>
      </c>
      <c r="C668" s="902" t="s">
        <v>2973</v>
      </c>
      <c r="D668" s="496"/>
      <c r="E668" s="803"/>
      <c r="F668" s="714">
        <v>351724.27</v>
      </c>
      <c r="G668" s="714">
        <v>460774.01</v>
      </c>
      <c r="H668" s="705">
        <v>-109049.73999999999</v>
      </c>
      <c r="I668" s="680">
        <v>-0.23666643003584337</v>
      </c>
      <c r="J668" s="939"/>
      <c r="K668" s="940"/>
      <c r="L668" s="715">
        <v>5574942.1199999992</v>
      </c>
      <c r="M668" s="707">
        <v>-5223217.8499999996</v>
      </c>
      <c r="N668" s="702"/>
      <c r="O668" s="715">
        <v>203691.55</v>
      </c>
      <c r="P668" s="707">
        <v>148032.72000000003</v>
      </c>
      <c r="Q668" s="803"/>
      <c r="R668" s="703">
        <v>8899913.9000000004</v>
      </c>
      <c r="S668" s="703">
        <v>8638102.2400000002</v>
      </c>
      <c r="T668" s="686">
        <v>8155231.2899999991</v>
      </c>
      <c r="U668" s="686">
        <v>6855454.2000000002</v>
      </c>
      <c r="V668" s="686">
        <v>5540956.3799999999</v>
      </c>
      <c r="W668" s="686">
        <v>4134271.1100000003</v>
      </c>
      <c r="X668" s="686">
        <v>3618664.0500000003</v>
      </c>
      <c r="Y668" s="686">
        <v>6710717.6599999992</v>
      </c>
      <c r="Z668" s="686">
        <v>5574942.1199999992</v>
      </c>
      <c r="AA668" s="686">
        <v>3135326.9000000004</v>
      </c>
      <c r="AB668" s="686">
        <v>5635755.0199999996</v>
      </c>
      <c r="AC668" s="686">
        <v>2583341.7199999997</v>
      </c>
      <c r="AD668" s="686">
        <v>460774.01</v>
      </c>
      <c r="AE668" s="703">
        <v>483637.45000000007</v>
      </c>
      <c r="AF668" s="686">
        <v>243346.64</v>
      </c>
      <c r="AG668" s="686">
        <v>263265.91999999998</v>
      </c>
      <c r="AH668" s="686">
        <v>234816.63</v>
      </c>
      <c r="AI668" s="686">
        <v>130991.27000000002</v>
      </c>
      <c r="AJ668" s="686">
        <v>617670.93000000005</v>
      </c>
      <c r="AK668" s="686">
        <v>203691.55</v>
      </c>
      <c r="AL668" s="686">
        <v>351724.27</v>
      </c>
      <c r="AM668" s="686">
        <v>774</v>
      </c>
      <c r="AN668" s="686">
        <v>774</v>
      </c>
      <c r="AO668" s="686">
        <v>774</v>
      </c>
      <c r="AP668" s="704">
        <v>774</v>
      </c>
    </row>
    <row r="669" spans="1:43" ht="1" customHeight="1" outlineLevel="2">
      <c r="A669" s="799"/>
      <c r="B669" s="891"/>
      <c r="C669" s="902"/>
      <c r="D669" s="496"/>
      <c r="E669" s="803"/>
      <c r="F669" s="714"/>
      <c r="G669" s="714"/>
      <c r="H669" s="705">
        <v>0</v>
      </c>
      <c r="I669" s="680">
        <v>0</v>
      </c>
      <c r="J669" s="939"/>
      <c r="K669" s="940"/>
      <c r="L669" s="715"/>
      <c r="M669" s="707">
        <v>0</v>
      </c>
      <c r="N669" s="702"/>
      <c r="O669" s="715"/>
      <c r="P669" s="707">
        <v>0</v>
      </c>
      <c r="Q669" s="803"/>
      <c r="R669" s="703"/>
      <c r="S669" s="703"/>
      <c r="T669" s="686"/>
      <c r="U669" s="686"/>
      <c r="V669" s="686"/>
      <c r="W669" s="686"/>
      <c r="X669" s="686"/>
      <c r="Y669" s="686"/>
      <c r="Z669" s="686"/>
      <c r="AA669" s="686"/>
      <c r="AB669" s="686"/>
      <c r="AC669" s="686"/>
      <c r="AD669" s="686"/>
      <c r="AE669" s="703"/>
      <c r="AF669" s="686"/>
      <c r="AG669" s="686"/>
      <c r="AH669" s="686"/>
      <c r="AI669" s="686"/>
      <c r="AJ669" s="686"/>
      <c r="AK669" s="686"/>
      <c r="AL669" s="686"/>
      <c r="AM669" s="686"/>
      <c r="AN669" s="686"/>
      <c r="AO669" s="686"/>
      <c r="AP669" s="704"/>
    </row>
    <row r="670" spans="1:43" ht="12.5" outlineLevel="3">
      <c r="A670" s="799" t="s">
        <v>2653</v>
      </c>
      <c r="B670" s="800" t="s">
        <v>2654</v>
      </c>
      <c r="C670" s="801" t="s">
        <v>2655</v>
      </c>
      <c r="D670" s="802"/>
      <c r="E670" s="803"/>
      <c r="F670" s="686">
        <v>10067.9</v>
      </c>
      <c r="G670" s="686">
        <v>6782.39</v>
      </c>
      <c r="H670" s="686">
        <v>3285.5099999999993</v>
      </c>
      <c r="I670" s="804">
        <v>0.48441773475131911</v>
      </c>
      <c r="J670" s="804"/>
      <c r="K670" s="805"/>
      <c r="L670" s="705">
        <v>1235361.8999999999</v>
      </c>
      <c r="M670" s="707">
        <v>-1225294</v>
      </c>
      <c r="N670" s="805"/>
      <c r="O670" s="705">
        <v>2551.9299999999998</v>
      </c>
      <c r="P670" s="707">
        <v>7515.9699999999993</v>
      </c>
      <c r="R670" s="703">
        <v>973992.6</v>
      </c>
      <c r="S670" s="703">
        <v>1264277.1600000001</v>
      </c>
      <c r="T670" s="686">
        <v>592045.52</v>
      </c>
      <c r="U670" s="686">
        <v>89586.16</v>
      </c>
      <c r="V670" s="686">
        <v>317080.71000000002</v>
      </c>
      <c r="W670" s="686">
        <v>354853.3</v>
      </c>
      <c r="X670" s="686">
        <v>459531.91000000003</v>
      </c>
      <c r="Y670" s="686">
        <v>1048673.6399999999</v>
      </c>
      <c r="Z670" s="686">
        <v>1235361.8999999999</v>
      </c>
      <c r="AA670" s="686">
        <v>655888.49</v>
      </c>
      <c r="AB670" s="686">
        <v>429052.81</v>
      </c>
      <c r="AC670" s="686">
        <v>43212.92</v>
      </c>
      <c r="AD670" s="686">
        <v>6782.39</v>
      </c>
      <c r="AE670" s="703">
        <v>7742.26</v>
      </c>
      <c r="AF670" s="686">
        <v>0</v>
      </c>
      <c r="AG670" s="686">
        <v>0</v>
      </c>
      <c r="AH670" s="686">
        <v>142363.9</v>
      </c>
      <c r="AI670" s="686">
        <v>88003.8</v>
      </c>
      <c r="AJ670" s="686">
        <v>0</v>
      </c>
      <c r="AK670" s="686">
        <v>2551.9299999999998</v>
      </c>
      <c r="AL670" s="686">
        <v>10067.9</v>
      </c>
      <c r="AM670" s="686">
        <v>222</v>
      </c>
      <c r="AN670" s="686">
        <v>222</v>
      </c>
      <c r="AO670" s="686">
        <v>222</v>
      </c>
      <c r="AP670" s="704">
        <v>222</v>
      </c>
      <c r="AQ670" s="686"/>
    </row>
    <row r="671" spans="1:43" ht="12.5" outlineLevel="3">
      <c r="A671" s="799" t="s">
        <v>2656</v>
      </c>
      <c r="B671" s="800" t="s">
        <v>2657</v>
      </c>
      <c r="C671" s="801" t="s">
        <v>2658</v>
      </c>
      <c r="D671" s="802"/>
      <c r="E671" s="803"/>
      <c r="F671" s="686">
        <v>-222</v>
      </c>
      <c r="G671" s="686">
        <v>0</v>
      </c>
      <c r="H671" s="686">
        <v>-222</v>
      </c>
      <c r="I671" s="804" t="s">
        <v>3376</v>
      </c>
      <c r="J671" s="804"/>
      <c r="K671" s="805"/>
      <c r="L671" s="705">
        <v>-11352</v>
      </c>
      <c r="M671" s="707">
        <v>11130</v>
      </c>
      <c r="N671" s="805"/>
      <c r="O671" s="705">
        <v>0</v>
      </c>
      <c r="P671" s="707">
        <v>-222</v>
      </c>
      <c r="R671" s="703">
        <v>0</v>
      </c>
      <c r="S671" s="703">
        <v>-59122</v>
      </c>
      <c r="T671" s="686">
        <v>-121176</v>
      </c>
      <c r="U671" s="686">
        <v>-1072</v>
      </c>
      <c r="V671" s="686">
        <v>-1729</v>
      </c>
      <c r="W671" s="686">
        <v>-5153</v>
      </c>
      <c r="X671" s="686">
        <v>-2095</v>
      </c>
      <c r="Y671" s="686">
        <v>-9018</v>
      </c>
      <c r="Z671" s="686">
        <v>-11352</v>
      </c>
      <c r="AA671" s="686">
        <v>-11332</v>
      </c>
      <c r="AB671" s="686">
        <v>-24223</v>
      </c>
      <c r="AC671" s="686">
        <v>0</v>
      </c>
      <c r="AD671" s="686">
        <v>0</v>
      </c>
      <c r="AE671" s="703">
        <v>0</v>
      </c>
      <c r="AF671" s="686">
        <v>0</v>
      </c>
      <c r="AG671" s="686">
        <v>0</v>
      </c>
      <c r="AH671" s="686">
        <v>-719</v>
      </c>
      <c r="AI671" s="686">
        <v>-682</v>
      </c>
      <c r="AJ671" s="686">
        <v>0</v>
      </c>
      <c r="AK671" s="686">
        <v>0</v>
      </c>
      <c r="AL671" s="686">
        <v>-222</v>
      </c>
      <c r="AM671" s="686">
        <v>0</v>
      </c>
      <c r="AN671" s="686">
        <v>0</v>
      </c>
      <c r="AO671" s="686">
        <v>0</v>
      </c>
      <c r="AP671" s="704">
        <v>0</v>
      </c>
      <c r="AQ671" s="686"/>
    </row>
    <row r="672" spans="1:43" ht="12.75" customHeight="1">
      <c r="A672" s="799" t="s">
        <v>2659</v>
      </c>
      <c r="B672" s="891" t="s">
        <v>1654</v>
      </c>
      <c r="C672" s="902" t="s">
        <v>2974</v>
      </c>
      <c r="D672" s="496"/>
      <c r="E672" s="803"/>
      <c r="F672" s="714">
        <v>9845.9</v>
      </c>
      <c r="G672" s="714">
        <v>6782.39</v>
      </c>
      <c r="H672" s="705">
        <v>3063.5099999999993</v>
      </c>
      <c r="I672" s="680">
        <v>0.4516859101290252</v>
      </c>
      <c r="J672" s="939"/>
      <c r="K672" s="940"/>
      <c r="L672" s="715">
        <v>1224009.8999999999</v>
      </c>
      <c r="M672" s="707">
        <v>-1214164</v>
      </c>
      <c r="N672" s="702"/>
      <c r="O672" s="715">
        <v>2551.9299999999998</v>
      </c>
      <c r="P672" s="707">
        <v>7293.9699999999993</v>
      </c>
      <c r="Q672" s="803"/>
      <c r="R672" s="703">
        <v>973992.6</v>
      </c>
      <c r="S672" s="703">
        <v>1205155.1600000001</v>
      </c>
      <c r="T672" s="686">
        <v>470869.52</v>
      </c>
      <c r="U672" s="686">
        <v>88514.16</v>
      </c>
      <c r="V672" s="686">
        <v>315351.71000000002</v>
      </c>
      <c r="W672" s="686">
        <v>349700.3</v>
      </c>
      <c r="X672" s="686">
        <v>457436.91000000003</v>
      </c>
      <c r="Y672" s="686">
        <v>1039655.6399999999</v>
      </c>
      <c r="Z672" s="686">
        <v>1224009.8999999999</v>
      </c>
      <c r="AA672" s="686">
        <v>644556.49</v>
      </c>
      <c r="AB672" s="686">
        <v>404829.81</v>
      </c>
      <c r="AC672" s="686">
        <v>43212.92</v>
      </c>
      <c r="AD672" s="686">
        <v>6782.39</v>
      </c>
      <c r="AE672" s="703">
        <v>7742.26</v>
      </c>
      <c r="AF672" s="686">
        <v>0</v>
      </c>
      <c r="AG672" s="686">
        <v>0</v>
      </c>
      <c r="AH672" s="686">
        <v>141644.9</v>
      </c>
      <c r="AI672" s="686">
        <v>87321.8</v>
      </c>
      <c r="AJ672" s="686">
        <v>0</v>
      </c>
      <c r="AK672" s="686">
        <v>2551.9299999999998</v>
      </c>
      <c r="AL672" s="686">
        <v>9845.9</v>
      </c>
      <c r="AM672" s="686">
        <v>222</v>
      </c>
      <c r="AN672" s="686">
        <v>222</v>
      </c>
      <c r="AO672" s="686">
        <v>222</v>
      </c>
      <c r="AP672" s="704">
        <v>222</v>
      </c>
    </row>
    <row r="673" spans="1:43" ht="1" customHeight="1" outlineLevel="2">
      <c r="A673" s="799"/>
      <c r="B673" s="891"/>
      <c r="C673" s="902"/>
      <c r="D673" s="496"/>
      <c r="E673" s="803"/>
      <c r="F673" s="714"/>
      <c r="G673" s="714"/>
      <c r="H673" s="705">
        <v>0</v>
      </c>
      <c r="I673" s="680">
        <v>0</v>
      </c>
      <c r="J673" s="939"/>
      <c r="K673" s="940"/>
      <c r="L673" s="715"/>
      <c r="M673" s="707">
        <v>0</v>
      </c>
      <c r="N673" s="702"/>
      <c r="O673" s="715"/>
      <c r="P673" s="707">
        <v>0</v>
      </c>
      <c r="Q673" s="803"/>
      <c r="R673" s="703"/>
      <c r="S673" s="703"/>
      <c r="T673" s="686"/>
      <c r="U673" s="686"/>
      <c r="V673" s="686"/>
      <c r="W673" s="686"/>
      <c r="X673" s="686"/>
      <c r="Y673" s="686"/>
      <c r="Z673" s="686"/>
      <c r="AA673" s="686"/>
      <c r="AB673" s="686"/>
      <c r="AC673" s="686"/>
      <c r="AD673" s="686"/>
      <c r="AE673" s="703"/>
      <c r="AF673" s="686"/>
      <c r="AG673" s="686"/>
      <c r="AH673" s="686"/>
      <c r="AI673" s="686"/>
      <c r="AJ673" s="686"/>
      <c r="AK673" s="686"/>
      <c r="AL673" s="686"/>
      <c r="AM673" s="686"/>
      <c r="AN673" s="686"/>
      <c r="AO673" s="686"/>
      <c r="AP673" s="704"/>
    </row>
    <row r="674" spans="1:43" ht="12.5">
      <c r="A674" s="799" t="s">
        <v>2975</v>
      </c>
      <c r="B674" s="891" t="s">
        <v>1661</v>
      </c>
      <c r="C674" s="902" t="s">
        <v>2976</v>
      </c>
      <c r="D674" s="496"/>
      <c r="E674" s="803"/>
      <c r="F674" s="714">
        <v>0</v>
      </c>
      <c r="G674" s="714">
        <v>0</v>
      </c>
      <c r="H674" s="705">
        <v>0</v>
      </c>
      <c r="I674" s="680">
        <v>0</v>
      </c>
      <c r="J674" s="939"/>
      <c r="K674" s="940"/>
      <c r="L674" s="715">
        <v>0</v>
      </c>
      <c r="M674" s="707">
        <v>0</v>
      </c>
      <c r="N674" s="702"/>
      <c r="O674" s="715">
        <v>0</v>
      </c>
      <c r="P674" s="707">
        <v>0</v>
      </c>
      <c r="Q674" s="803"/>
      <c r="R674" s="703">
        <v>0</v>
      </c>
      <c r="S674" s="703">
        <v>0</v>
      </c>
      <c r="T674" s="686">
        <v>0</v>
      </c>
      <c r="U674" s="686">
        <v>0</v>
      </c>
      <c r="V674" s="686">
        <v>0</v>
      </c>
      <c r="W674" s="686">
        <v>0</v>
      </c>
      <c r="X674" s="686">
        <v>0</v>
      </c>
      <c r="Y674" s="686">
        <v>0</v>
      </c>
      <c r="Z674" s="686">
        <v>0</v>
      </c>
      <c r="AA674" s="686">
        <v>0</v>
      </c>
      <c r="AB674" s="686">
        <v>0</v>
      </c>
      <c r="AC674" s="686">
        <v>0</v>
      </c>
      <c r="AD674" s="686">
        <v>0</v>
      </c>
      <c r="AE674" s="703">
        <v>0</v>
      </c>
      <c r="AF674" s="686">
        <v>0</v>
      </c>
      <c r="AG674" s="686">
        <v>0</v>
      </c>
      <c r="AH674" s="686">
        <v>0</v>
      </c>
      <c r="AI674" s="686">
        <v>0</v>
      </c>
      <c r="AJ674" s="686">
        <v>0</v>
      </c>
      <c r="AK674" s="686">
        <v>0</v>
      </c>
      <c r="AL674" s="686">
        <v>0</v>
      </c>
      <c r="AM674" s="686">
        <v>0</v>
      </c>
      <c r="AN674" s="686">
        <v>0</v>
      </c>
      <c r="AO674" s="686">
        <v>0</v>
      </c>
      <c r="AP674" s="704">
        <v>0</v>
      </c>
    </row>
    <row r="675" spans="1:43" ht="1" customHeight="1" outlineLevel="2">
      <c r="A675" s="799"/>
      <c r="B675" s="891"/>
      <c r="C675" s="902"/>
      <c r="D675" s="496"/>
      <c r="E675" s="803"/>
      <c r="F675" s="714"/>
      <c r="G675" s="714"/>
      <c r="H675" s="705">
        <v>0</v>
      </c>
      <c r="I675" s="680">
        <v>0</v>
      </c>
      <c r="J675" s="939"/>
      <c r="K675" s="940"/>
      <c r="L675" s="715"/>
      <c r="M675" s="707">
        <v>0</v>
      </c>
      <c r="N675" s="702"/>
      <c r="O675" s="715"/>
      <c r="P675" s="707">
        <v>0</v>
      </c>
      <c r="Q675" s="803"/>
      <c r="R675" s="703"/>
      <c r="S675" s="703"/>
      <c r="T675" s="686"/>
      <c r="U675" s="686"/>
      <c r="V675" s="686"/>
      <c r="W675" s="686"/>
      <c r="X675" s="686"/>
      <c r="Y675" s="686"/>
      <c r="Z675" s="686"/>
      <c r="AA675" s="686"/>
      <c r="AB675" s="686"/>
      <c r="AC675" s="686"/>
      <c r="AD675" s="686"/>
      <c r="AE675" s="703"/>
      <c r="AF675" s="686"/>
      <c r="AG675" s="686"/>
      <c r="AH675" s="686"/>
      <c r="AI675" s="686"/>
      <c r="AJ675" s="686"/>
      <c r="AK675" s="686"/>
      <c r="AL675" s="686"/>
      <c r="AM675" s="686"/>
      <c r="AN675" s="686"/>
      <c r="AO675" s="686"/>
      <c r="AP675" s="704"/>
    </row>
    <row r="676" spans="1:43" ht="12.5">
      <c r="A676" s="894" t="s">
        <v>2661</v>
      </c>
      <c r="B676" s="895" t="s">
        <v>1668</v>
      </c>
      <c r="C676" s="921" t="s">
        <v>2977</v>
      </c>
      <c r="D676" s="897"/>
      <c r="E676" s="941"/>
      <c r="F676" s="716">
        <v>0</v>
      </c>
      <c r="G676" s="716">
        <v>0</v>
      </c>
      <c r="H676" s="708">
        <v>0</v>
      </c>
      <c r="I676" s="681">
        <v>0</v>
      </c>
      <c r="J676" s="942"/>
      <c r="K676" s="943"/>
      <c r="L676" s="716">
        <v>0</v>
      </c>
      <c r="M676" s="711">
        <v>0</v>
      </c>
      <c r="N676" s="710"/>
      <c r="O676" s="716">
        <v>0</v>
      </c>
      <c r="P676" s="711">
        <v>0</v>
      </c>
      <c r="Q676" s="941"/>
      <c r="R676" s="712">
        <v>0</v>
      </c>
      <c r="S676" s="712">
        <v>0</v>
      </c>
      <c r="T676" s="708">
        <v>0</v>
      </c>
      <c r="U676" s="708">
        <v>0</v>
      </c>
      <c r="V676" s="708">
        <v>0</v>
      </c>
      <c r="W676" s="708">
        <v>0</v>
      </c>
      <c r="X676" s="708">
        <v>0</v>
      </c>
      <c r="Y676" s="708">
        <v>0</v>
      </c>
      <c r="Z676" s="708">
        <v>0</v>
      </c>
      <c r="AA676" s="708">
        <v>0</v>
      </c>
      <c r="AB676" s="708">
        <v>0</v>
      </c>
      <c r="AC676" s="708">
        <v>0</v>
      </c>
      <c r="AD676" s="708">
        <v>0</v>
      </c>
      <c r="AE676" s="712">
        <v>0</v>
      </c>
      <c r="AF676" s="708">
        <v>0</v>
      </c>
      <c r="AG676" s="708">
        <v>0</v>
      </c>
      <c r="AH676" s="708">
        <v>0</v>
      </c>
      <c r="AI676" s="708">
        <v>0</v>
      </c>
      <c r="AJ676" s="708">
        <v>0</v>
      </c>
      <c r="AK676" s="708">
        <v>0</v>
      </c>
      <c r="AL676" s="708">
        <v>0</v>
      </c>
      <c r="AM676" s="708">
        <v>0</v>
      </c>
      <c r="AN676" s="708">
        <v>0</v>
      </c>
      <c r="AO676" s="708">
        <v>0</v>
      </c>
      <c r="AP676" s="713">
        <v>0</v>
      </c>
    </row>
    <row r="677" spans="1:43" s="863" customFormat="1" ht="13">
      <c r="B677" s="807" t="s">
        <v>1674</v>
      </c>
      <c r="C677" s="925" t="s">
        <v>2978</v>
      </c>
      <c r="D677" s="926"/>
      <c r="E677" s="944"/>
      <c r="F677" s="728">
        <v>216773352.45599997</v>
      </c>
      <c r="G677" s="728">
        <v>400083729.58899993</v>
      </c>
      <c r="H677" s="721">
        <v>-183310377.13299996</v>
      </c>
      <c r="I677" s="683">
        <v>-0.45818003476750224</v>
      </c>
      <c r="J677" s="945"/>
      <c r="K677" s="946"/>
      <c r="L677" s="728">
        <v>278634486.53500003</v>
      </c>
      <c r="M677" s="722">
        <v>-61861134.079000056</v>
      </c>
      <c r="N677" s="723"/>
      <c r="O677" s="728">
        <v>223642497.40799996</v>
      </c>
      <c r="P677" s="722">
        <v>-6869144.9519999921</v>
      </c>
      <c r="Q677" s="944"/>
      <c r="R677" s="724">
        <v>267110882.89000002</v>
      </c>
      <c r="S677" s="724">
        <v>266710492.36300004</v>
      </c>
      <c r="T677" s="691">
        <v>251815111.44299996</v>
      </c>
      <c r="U677" s="691">
        <v>245811196.00399995</v>
      </c>
      <c r="V677" s="691">
        <v>256929227.24000004</v>
      </c>
      <c r="W677" s="691">
        <v>260378637.36000001</v>
      </c>
      <c r="X677" s="691">
        <v>257519502.87499997</v>
      </c>
      <c r="Y677" s="691">
        <v>259148865.89600006</v>
      </c>
      <c r="Z677" s="691">
        <v>278634486.53500003</v>
      </c>
      <c r="AA677" s="691">
        <v>359966370.597</v>
      </c>
      <c r="AB677" s="691">
        <v>371377074.59899998</v>
      </c>
      <c r="AC677" s="691">
        <v>380000473.58999997</v>
      </c>
      <c r="AD677" s="691">
        <v>400083729.58899993</v>
      </c>
      <c r="AE677" s="724">
        <v>244370446.97099999</v>
      </c>
      <c r="AF677" s="691">
        <v>247269885.505</v>
      </c>
      <c r="AG677" s="691">
        <v>260933596.02099994</v>
      </c>
      <c r="AH677" s="691">
        <v>266264011.44599995</v>
      </c>
      <c r="AI677" s="691">
        <v>286609049.23899996</v>
      </c>
      <c r="AJ677" s="691">
        <v>187308937.11399999</v>
      </c>
      <c r="AK677" s="691">
        <v>223642497.40799996</v>
      </c>
      <c r="AL677" s="691">
        <v>216773352.45599997</v>
      </c>
      <c r="AM677" s="691">
        <v>121309504.17799999</v>
      </c>
      <c r="AN677" s="691">
        <v>121309504.17799999</v>
      </c>
      <c r="AO677" s="691">
        <v>121309504.17799999</v>
      </c>
      <c r="AP677" s="725">
        <v>121309504.17799999</v>
      </c>
    </row>
    <row r="678" spans="1:43" ht="12.5">
      <c r="A678" s="799"/>
      <c r="B678" s="891"/>
      <c r="C678" s="900"/>
      <c r="D678" s="496"/>
      <c r="E678" s="803"/>
      <c r="F678" s="715"/>
      <c r="G678" s="715"/>
      <c r="H678" s="705"/>
      <c r="I678" s="680"/>
      <c r="J678" s="939"/>
      <c r="K678" s="940"/>
      <c r="L678" s="715"/>
      <c r="M678" s="707"/>
      <c r="N678" s="702"/>
      <c r="O678" s="715"/>
      <c r="P678" s="707"/>
      <c r="Q678" s="803"/>
      <c r="R678" s="703"/>
      <c r="S678" s="703"/>
      <c r="T678" s="686"/>
      <c r="U678" s="686"/>
      <c r="V678" s="686"/>
      <c r="W678" s="686"/>
      <c r="X678" s="686"/>
      <c r="Y678" s="686"/>
      <c r="Z678" s="686"/>
      <c r="AA678" s="686"/>
      <c r="AB678" s="686"/>
      <c r="AC678" s="686"/>
      <c r="AD678" s="686"/>
      <c r="AE678" s="703"/>
      <c r="AF678" s="686"/>
      <c r="AG678" s="686"/>
      <c r="AH678" s="686"/>
      <c r="AI678" s="686"/>
      <c r="AJ678" s="686"/>
      <c r="AK678" s="686"/>
      <c r="AL678" s="686"/>
      <c r="AM678" s="686"/>
      <c r="AN678" s="686"/>
      <c r="AO678" s="686"/>
      <c r="AP678" s="704"/>
    </row>
    <row r="679" spans="1:43" s="905" customFormat="1" ht="12.5">
      <c r="B679" s="906" t="s">
        <v>1680</v>
      </c>
      <c r="C679" s="907" t="s">
        <v>2979</v>
      </c>
      <c r="D679" s="908"/>
      <c r="E679" s="947"/>
      <c r="F679" s="910"/>
      <c r="G679" s="910"/>
      <c r="H679" s="705"/>
      <c r="I679" s="680"/>
      <c r="J679" s="948"/>
      <c r="K679" s="949"/>
      <c r="L679" s="913"/>
      <c r="M679" s="707"/>
      <c r="N679" s="720"/>
      <c r="O679" s="913"/>
      <c r="P679" s="707"/>
      <c r="Q679" s="947"/>
      <c r="R679" s="914"/>
      <c r="S679" s="914"/>
      <c r="T679" s="915"/>
      <c r="U679" s="915"/>
      <c r="V679" s="915"/>
      <c r="W679" s="915"/>
      <c r="X679" s="915"/>
      <c r="Y679" s="915"/>
      <c r="Z679" s="915"/>
      <c r="AA679" s="915"/>
      <c r="AB679" s="915"/>
      <c r="AC679" s="915"/>
      <c r="AD679" s="915"/>
      <c r="AE679" s="914"/>
      <c r="AF679" s="915"/>
      <c r="AG679" s="915"/>
      <c r="AH679" s="915"/>
      <c r="AI679" s="915"/>
      <c r="AJ679" s="915"/>
      <c r="AK679" s="915"/>
      <c r="AL679" s="915"/>
      <c r="AM679" s="915"/>
      <c r="AN679" s="915"/>
      <c r="AO679" s="915"/>
      <c r="AP679" s="916"/>
    </row>
    <row r="680" spans="1:43" ht="15" customHeight="1" outlineLevel="2">
      <c r="A680" s="799"/>
      <c r="B680" s="906"/>
      <c r="C680" s="907"/>
      <c r="D680" s="929"/>
      <c r="E680" s="950"/>
      <c r="F680" s="717"/>
      <c r="G680" s="717"/>
      <c r="H680" s="705">
        <v>0</v>
      </c>
      <c r="I680" s="680">
        <v>0</v>
      </c>
      <c r="J680" s="951"/>
      <c r="K680" s="952"/>
      <c r="L680" s="718"/>
      <c r="M680" s="707">
        <v>0</v>
      </c>
      <c r="N680" s="719"/>
      <c r="O680" s="718"/>
      <c r="P680" s="707">
        <v>0</v>
      </c>
      <c r="Q680" s="950"/>
      <c r="R680" s="703"/>
      <c r="S680" s="703"/>
      <c r="T680" s="686"/>
      <c r="U680" s="686"/>
      <c r="V680" s="686"/>
      <c r="W680" s="686"/>
      <c r="X680" s="686"/>
      <c r="Y680" s="686"/>
      <c r="Z680" s="686"/>
      <c r="AA680" s="686"/>
      <c r="AB680" s="686"/>
      <c r="AC680" s="686"/>
      <c r="AD680" s="686"/>
      <c r="AE680" s="703"/>
      <c r="AF680" s="686"/>
      <c r="AG680" s="686"/>
      <c r="AH680" s="686"/>
      <c r="AI680" s="686"/>
      <c r="AJ680" s="686"/>
      <c r="AK680" s="686"/>
      <c r="AL680" s="686"/>
      <c r="AM680" s="686"/>
      <c r="AN680" s="686"/>
      <c r="AO680" s="686"/>
      <c r="AP680" s="704"/>
    </row>
    <row r="681" spans="1:43" ht="12.5" outlineLevel="3">
      <c r="A681" s="799" t="s">
        <v>2980</v>
      </c>
      <c r="B681" s="800" t="s">
        <v>2981</v>
      </c>
      <c r="C681" s="801" t="s">
        <v>2982</v>
      </c>
      <c r="D681" s="802"/>
      <c r="E681" s="803"/>
      <c r="F681" s="686">
        <v>100102.27</v>
      </c>
      <c r="G681" s="686">
        <v>99103.32</v>
      </c>
      <c r="H681" s="686">
        <v>998.94999999999709</v>
      </c>
      <c r="I681" s="804">
        <v>1.0079884306600395E-2</v>
      </c>
      <c r="J681" s="804"/>
      <c r="K681" s="805"/>
      <c r="L681" s="705">
        <v>99203.32</v>
      </c>
      <c r="M681" s="707">
        <v>898.94999999999709</v>
      </c>
      <c r="N681" s="805"/>
      <c r="O681" s="705">
        <v>100102.27</v>
      </c>
      <c r="P681" s="707">
        <v>0</v>
      </c>
      <c r="R681" s="703">
        <v>94090.76</v>
      </c>
      <c r="S681" s="703">
        <v>94090.76</v>
      </c>
      <c r="T681" s="686">
        <v>94090.76</v>
      </c>
      <c r="U681" s="686">
        <v>94090.76</v>
      </c>
      <c r="V681" s="686">
        <v>94090.76</v>
      </c>
      <c r="W681" s="686">
        <v>93449.38</v>
      </c>
      <c r="X681" s="686">
        <v>92098.55</v>
      </c>
      <c r="Y681" s="686">
        <v>94867.19</v>
      </c>
      <c r="Z681" s="686">
        <v>99203.32</v>
      </c>
      <c r="AA681" s="686">
        <v>99203.32</v>
      </c>
      <c r="AB681" s="686">
        <v>99203.32</v>
      </c>
      <c r="AC681" s="686">
        <v>99203.32</v>
      </c>
      <c r="AD681" s="686">
        <v>99103.32</v>
      </c>
      <c r="AE681" s="703">
        <v>101503.08</v>
      </c>
      <c r="AF681" s="686">
        <v>101503.08</v>
      </c>
      <c r="AG681" s="686">
        <v>101503.08</v>
      </c>
      <c r="AH681" s="686">
        <v>101503.08</v>
      </c>
      <c r="AI681" s="686">
        <v>101503.08</v>
      </c>
      <c r="AJ681" s="686">
        <v>100102.27</v>
      </c>
      <c r="AK681" s="686">
        <v>100102.27</v>
      </c>
      <c r="AL681" s="686">
        <v>100102.27</v>
      </c>
      <c r="AM681" s="686">
        <v>100102.27</v>
      </c>
      <c r="AN681" s="686">
        <v>100102.27</v>
      </c>
      <c r="AO681" s="686">
        <v>100102.27</v>
      </c>
      <c r="AP681" s="704">
        <v>100102.27</v>
      </c>
      <c r="AQ681" s="686"/>
    </row>
    <row r="682" spans="1:43" ht="12.5">
      <c r="A682" s="799" t="s">
        <v>2983</v>
      </c>
      <c r="B682" s="891" t="s">
        <v>1686</v>
      </c>
      <c r="C682" s="902" t="s">
        <v>2984</v>
      </c>
      <c r="D682" s="496"/>
      <c r="E682" s="803"/>
      <c r="F682" s="714">
        <v>100102.27</v>
      </c>
      <c r="G682" s="714">
        <v>99103.32</v>
      </c>
      <c r="H682" s="705">
        <v>998.94999999999709</v>
      </c>
      <c r="I682" s="680">
        <v>1.0079884306600395E-2</v>
      </c>
      <c r="J682" s="939"/>
      <c r="K682" s="940"/>
      <c r="L682" s="715">
        <v>99203.32</v>
      </c>
      <c r="M682" s="707">
        <v>898.94999999999709</v>
      </c>
      <c r="N682" s="702"/>
      <c r="O682" s="715">
        <v>100102.27</v>
      </c>
      <c r="P682" s="707">
        <v>0</v>
      </c>
      <c r="Q682" s="803"/>
      <c r="R682" s="703">
        <v>94090.76</v>
      </c>
      <c r="S682" s="703">
        <v>94090.76</v>
      </c>
      <c r="T682" s="686">
        <v>94090.76</v>
      </c>
      <c r="U682" s="686">
        <v>94090.76</v>
      </c>
      <c r="V682" s="686">
        <v>94090.76</v>
      </c>
      <c r="W682" s="686">
        <v>93449.38</v>
      </c>
      <c r="X682" s="686">
        <v>92098.55</v>
      </c>
      <c r="Y682" s="686">
        <v>94867.19</v>
      </c>
      <c r="Z682" s="686">
        <v>99203.32</v>
      </c>
      <c r="AA682" s="686">
        <v>99203.32</v>
      </c>
      <c r="AB682" s="686">
        <v>99203.32</v>
      </c>
      <c r="AC682" s="686">
        <v>99203.32</v>
      </c>
      <c r="AD682" s="686">
        <v>99103.32</v>
      </c>
      <c r="AE682" s="703">
        <v>101503.08</v>
      </c>
      <c r="AF682" s="686">
        <v>101503.08</v>
      </c>
      <c r="AG682" s="686">
        <v>101503.08</v>
      </c>
      <c r="AH682" s="686">
        <v>101503.08</v>
      </c>
      <c r="AI682" s="686">
        <v>101503.08</v>
      </c>
      <c r="AJ682" s="686">
        <v>100102.27</v>
      </c>
      <c r="AK682" s="686">
        <v>100102.27</v>
      </c>
      <c r="AL682" s="686">
        <v>100102.27</v>
      </c>
      <c r="AM682" s="686">
        <v>100102.27</v>
      </c>
      <c r="AN682" s="686">
        <v>100102.27</v>
      </c>
      <c r="AO682" s="686">
        <v>100102.27</v>
      </c>
      <c r="AP682" s="704">
        <v>100102.27</v>
      </c>
    </row>
    <row r="683" spans="1:43" ht="1" customHeight="1" outlineLevel="2">
      <c r="A683" s="799"/>
      <c r="B683" s="891"/>
      <c r="C683" s="902"/>
      <c r="D683" s="496"/>
      <c r="E683" s="803"/>
      <c r="F683" s="714"/>
      <c r="G683" s="714"/>
      <c r="H683" s="705">
        <v>0</v>
      </c>
      <c r="I683" s="680">
        <v>0</v>
      </c>
      <c r="J683" s="939"/>
      <c r="K683" s="940"/>
      <c r="L683" s="715"/>
      <c r="M683" s="707">
        <v>0</v>
      </c>
      <c r="N683" s="702"/>
      <c r="O683" s="715"/>
      <c r="P683" s="707">
        <v>0</v>
      </c>
      <c r="Q683" s="803"/>
      <c r="R683" s="703"/>
      <c r="S683" s="703"/>
      <c r="T683" s="686"/>
      <c r="U683" s="686"/>
      <c r="V683" s="686"/>
      <c r="W683" s="686"/>
      <c r="X683" s="686"/>
      <c r="Y683" s="686"/>
      <c r="Z683" s="686"/>
      <c r="AA683" s="686"/>
      <c r="AB683" s="686"/>
      <c r="AC683" s="686"/>
      <c r="AD683" s="686"/>
      <c r="AE683" s="703"/>
      <c r="AF683" s="686"/>
      <c r="AG683" s="686"/>
      <c r="AH683" s="686"/>
      <c r="AI683" s="686"/>
      <c r="AJ683" s="686"/>
      <c r="AK683" s="686"/>
      <c r="AL683" s="686"/>
      <c r="AM683" s="686"/>
      <c r="AN683" s="686"/>
      <c r="AO683" s="686"/>
      <c r="AP683" s="704"/>
    </row>
    <row r="684" spans="1:43" ht="12.5" outlineLevel="3">
      <c r="A684" s="799" t="s">
        <v>2985</v>
      </c>
      <c r="B684" s="800" t="s">
        <v>2986</v>
      </c>
      <c r="C684" s="801" t="s">
        <v>2987</v>
      </c>
      <c r="D684" s="802"/>
      <c r="E684" s="803"/>
      <c r="F684" s="686">
        <v>0</v>
      </c>
      <c r="G684" s="686">
        <v>0</v>
      </c>
      <c r="H684" s="686">
        <v>0</v>
      </c>
      <c r="I684" s="804">
        <v>0</v>
      </c>
      <c r="J684" s="804"/>
      <c r="K684" s="805"/>
      <c r="L684" s="705">
        <v>0</v>
      </c>
      <c r="M684" s="707">
        <v>0</v>
      </c>
      <c r="N684" s="805"/>
      <c r="O684" s="705">
        <v>0</v>
      </c>
      <c r="P684" s="707">
        <v>0</v>
      </c>
      <c r="R684" s="703">
        <v>-0.38</v>
      </c>
      <c r="S684" s="703">
        <v>-0.38</v>
      </c>
      <c r="T684" s="686">
        <v>-0.38</v>
      </c>
      <c r="U684" s="686">
        <v>-0.38</v>
      </c>
      <c r="V684" s="686">
        <v>-0.38</v>
      </c>
      <c r="W684" s="686">
        <v>-0.38</v>
      </c>
      <c r="X684" s="686">
        <v>-0.38</v>
      </c>
      <c r="Y684" s="686">
        <v>-0.38</v>
      </c>
      <c r="Z684" s="686">
        <v>0</v>
      </c>
      <c r="AA684" s="686">
        <v>0</v>
      </c>
      <c r="AB684" s="686">
        <v>0</v>
      </c>
      <c r="AC684" s="686">
        <v>0</v>
      </c>
      <c r="AD684" s="686">
        <v>0</v>
      </c>
      <c r="AE684" s="703">
        <v>0</v>
      </c>
      <c r="AF684" s="686">
        <v>0</v>
      </c>
      <c r="AG684" s="686">
        <v>0</v>
      </c>
      <c r="AH684" s="686">
        <v>0</v>
      </c>
      <c r="AI684" s="686">
        <v>0</v>
      </c>
      <c r="AJ684" s="686">
        <v>0</v>
      </c>
      <c r="AK684" s="686">
        <v>0</v>
      </c>
      <c r="AL684" s="686">
        <v>0</v>
      </c>
      <c r="AM684" s="686">
        <v>0</v>
      </c>
      <c r="AN684" s="686">
        <v>0</v>
      </c>
      <c r="AO684" s="686">
        <v>0</v>
      </c>
      <c r="AP684" s="704">
        <v>0</v>
      </c>
      <c r="AQ684" s="686"/>
    </row>
    <row r="685" spans="1:43" ht="12.5">
      <c r="A685" s="799" t="s">
        <v>2988</v>
      </c>
      <c r="B685" s="891" t="s">
        <v>1689</v>
      </c>
      <c r="C685" s="902" t="s">
        <v>2989</v>
      </c>
      <c r="D685" s="496"/>
      <c r="E685" s="803"/>
      <c r="F685" s="714">
        <v>0</v>
      </c>
      <c r="G685" s="714">
        <v>0</v>
      </c>
      <c r="H685" s="705">
        <v>0</v>
      </c>
      <c r="I685" s="680">
        <v>0</v>
      </c>
      <c r="J685" s="939"/>
      <c r="K685" s="940"/>
      <c r="L685" s="715">
        <v>0</v>
      </c>
      <c r="M685" s="707">
        <v>0</v>
      </c>
      <c r="N685" s="702"/>
      <c r="O685" s="715">
        <v>0</v>
      </c>
      <c r="P685" s="707">
        <v>0</v>
      </c>
      <c r="Q685" s="803"/>
      <c r="R685" s="703">
        <v>-0.38</v>
      </c>
      <c r="S685" s="703">
        <v>-0.38</v>
      </c>
      <c r="T685" s="686">
        <v>-0.38</v>
      </c>
      <c r="U685" s="686">
        <v>-0.38</v>
      </c>
      <c r="V685" s="686">
        <v>-0.38</v>
      </c>
      <c r="W685" s="686">
        <v>-0.38</v>
      </c>
      <c r="X685" s="686">
        <v>-0.38</v>
      </c>
      <c r="Y685" s="686">
        <v>-0.38</v>
      </c>
      <c r="Z685" s="686">
        <v>0</v>
      </c>
      <c r="AA685" s="686">
        <v>0</v>
      </c>
      <c r="AB685" s="686">
        <v>0</v>
      </c>
      <c r="AC685" s="686">
        <v>0</v>
      </c>
      <c r="AD685" s="686">
        <v>0</v>
      </c>
      <c r="AE685" s="703">
        <v>0</v>
      </c>
      <c r="AF685" s="686">
        <v>0</v>
      </c>
      <c r="AG685" s="686">
        <v>0</v>
      </c>
      <c r="AH685" s="686">
        <v>0</v>
      </c>
      <c r="AI685" s="686">
        <v>0</v>
      </c>
      <c r="AJ685" s="686">
        <v>0</v>
      </c>
      <c r="AK685" s="686">
        <v>0</v>
      </c>
      <c r="AL685" s="686">
        <v>0</v>
      </c>
      <c r="AM685" s="686">
        <v>0</v>
      </c>
      <c r="AN685" s="686">
        <v>0</v>
      </c>
      <c r="AO685" s="686">
        <v>0</v>
      </c>
      <c r="AP685" s="704">
        <v>0</v>
      </c>
    </row>
    <row r="686" spans="1:43" ht="1" customHeight="1" outlineLevel="2">
      <c r="A686" s="799"/>
      <c r="B686" s="891"/>
      <c r="C686" s="902"/>
      <c r="D686" s="496"/>
      <c r="E686" s="803"/>
      <c r="F686" s="714"/>
      <c r="G686" s="714"/>
      <c r="H686" s="705">
        <v>0</v>
      </c>
      <c r="I686" s="680">
        <v>0</v>
      </c>
      <c r="J686" s="939"/>
      <c r="K686" s="940"/>
      <c r="L686" s="715"/>
      <c r="M686" s="707">
        <v>0</v>
      </c>
      <c r="N686" s="702"/>
      <c r="O686" s="715"/>
      <c r="P686" s="707">
        <v>0</v>
      </c>
      <c r="Q686" s="803"/>
      <c r="R686" s="703"/>
      <c r="S686" s="703"/>
      <c r="T686" s="686"/>
      <c r="U686" s="686"/>
      <c r="V686" s="686"/>
      <c r="W686" s="686"/>
      <c r="X686" s="686"/>
      <c r="Y686" s="686"/>
      <c r="Z686" s="686"/>
      <c r="AA686" s="686"/>
      <c r="AB686" s="686"/>
      <c r="AC686" s="686"/>
      <c r="AD686" s="686"/>
      <c r="AE686" s="703"/>
      <c r="AF686" s="686"/>
      <c r="AG686" s="686"/>
      <c r="AH686" s="686"/>
      <c r="AI686" s="686"/>
      <c r="AJ686" s="686"/>
      <c r="AK686" s="686"/>
      <c r="AL686" s="686"/>
      <c r="AM686" s="686"/>
      <c r="AN686" s="686"/>
      <c r="AO686" s="686"/>
      <c r="AP686" s="704"/>
    </row>
    <row r="687" spans="1:43" ht="12.5">
      <c r="A687" s="799" t="s">
        <v>2990</v>
      </c>
      <c r="B687" s="891" t="s">
        <v>1692</v>
      </c>
      <c r="C687" s="902" t="s">
        <v>2991</v>
      </c>
      <c r="D687" s="496"/>
      <c r="E687" s="803"/>
      <c r="F687" s="714">
        <v>0</v>
      </c>
      <c r="G687" s="714">
        <v>0</v>
      </c>
      <c r="H687" s="705">
        <v>0</v>
      </c>
      <c r="I687" s="680">
        <v>0</v>
      </c>
      <c r="J687" s="939"/>
      <c r="K687" s="940"/>
      <c r="L687" s="715">
        <v>0</v>
      </c>
      <c r="M687" s="707">
        <v>0</v>
      </c>
      <c r="N687" s="702"/>
      <c r="O687" s="715">
        <v>0</v>
      </c>
      <c r="P687" s="707">
        <v>0</v>
      </c>
      <c r="Q687" s="803"/>
      <c r="R687" s="703">
        <v>0</v>
      </c>
      <c r="S687" s="703">
        <v>0</v>
      </c>
      <c r="T687" s="686">
        <v>0</v>
      </c>
      <c r="U687" s="686">
        <v>0</v>
      </c>
      <c r="V687" s="686">
        <v>0</v>
      </c>
      <c r="W687" s="686">
        <v>0</v>
      </c>
      <c r="X687" s="686">
        <v>0</v>
      </c>
      <c r="Y687" s="686">
        <v>0</v>
      </c>
      <c r="Z687" s="686">
        <v>0</v>
      </c>
      <c r="AA687" s="686">
        <v>0</v>
      </c>
      <c r="AB687" s="686">
        <v>0</v>
      </c>
      <c r="AC687" s="686">
        <v>0</v>
      </c>
      <c r="AD687" s="686">
        <v>0</v>
      </c>
      <c r="AE687" s="703">
        <v>0</v>
      </c>
      <c r="AF687" s="686">
        <v>0</v>
      </c>
      <c r="AG687" s="686">
        <v>0</v>
      </c>
      <c r="AH687" s="686">
        <v>0</v>
      </c>
      <c r="AI687" s="686">
        <v>0</v>
      </c>
      <c r="AJ687" s="686">
        <v>0</v>
      </c>
      <c r="AK687" s="686">
        <v>0</v>
      </c>
      <c r="AL687" s="686">
        <v>0</v>
      </c>
      <c r="AM687" s="686">
        <v>0</v>
      </c>
      <c r="AN687" s="686">
        <v>0</v>
      </c>
      <c r="AO687" s="686">
        <v>0</v>
      </c>
      <c r="AP687" s="704">
        <v>0</v>
      </c>
    </row>
    <row r="688" spans="1:43" ht="1" customHeight="1" outlineLevel="2">
      <c r="A688" s="799"/>
      <c r="B688" s="891"/>
      <c r="C688" s="902"/>
      <c r="D688" s="496"/>
      <c r="E688" s="803"/>
      <c r="F688" s="714"/>
      <c r="G688" s="714"/>
      <c r="H688" s="705">
        <v>0</v>
      </c>
      <c r="I688" s="680">
        <v>0</v>
      </c>
      <c r="J688" s="939"/>
      <c r="K688" s="940"/>
      <c r="L688" s="715"/>
      <c r="M688" s="707">
        <v>0</v>
      </c>
      <c r="N688" s="702"/>
      <c r="O688" s="715"/>
      <c r="P688" s="707">
        <v>0</v>
      </c>
      <c r="Q688" s="803"/>
      <c r="R688" s="703"/>
      <c r="S688" s="703"/>
      <c r="T688" s="686"/>
      <c r="U688" s="686"/>
      <c r="V688" s="686"/>
      <c r="W688" s="686"/>
      <c r="X688" s="686"/>
      <c r="Y688" s="686"/>
      <c r="Z688" s="686"/>
      <c r="AA688" s="686"/>
      <c r="AB688" s="686"/>
      <c r="AC688" s="686"/>
      <c r="AD688" s="686"/>
      <c r="AE688" s="703"/>
      <c r="AF688" s="686"/>
      <c r="AG688" s="686"/>
      <c r="AH688" s="686"/>
      <c r="AI688" s="686"/>
      <c r="AJ688" s="686"/>
      <c r="AK688" s="686"/>
      <c r="AL688" s="686"/>
      <c r="AM688" s="686"/>
      <c r="AN688" s="686"/>
      <c r="AO688" s="686"/>
      <c r="AP688" s="704"/>
    </row>
    <row r="689" spans="1:43" ht="12.5" outlineLevel="3">
      <c r="A689" s="799" t="s">
        <v>2992</v>
      </c>
      <c r="B689" s="800" t="s">
        <v>2993</v>
      </c>
      <c r="C689" s="801" t="s">
        <v>2994</v>
      </c>
      <c r="D689" s="802"/>
      <c r="E689" s="803"/>
      <c r="F689" s="686">
        <v>1859700.83</v>
      </c>
      <c r="G689" s="686">
        <v>2486967.64</v>
      </c>
      <c r="H689" s="686">
        <v>-627266.81000000006</v>
      </c>
      <c r="I689" s="804">
        <v>-0.25222154076761533</v>
      </c>
      <c r="J689" s="804"/>
      <c r="K689" s="805"/>
      <c r="L689" s="705">
        <v>2393353.11</v>
      </c>
      <c r="M689" s="707">
        <v>-533652.2799999998</v>
      </c>
      <c r="N689" s="805"/>
      <c r="O689" s="705">
        <v>1984296.8599999999</v>
      </c>
      <c r="P689" s="707">
        <v>-124596.0299999998</v>
      </c>
      <c r="R689" s="703">
        <v>5996300.8600000003</v>
      </c>
      <c r="S689" s="703">
        <v>4402351.99</v>
      </c>
      <c r="T689" s="686">
        <v>3087265.75</v>
      </c>
      <c r="U689" s="686">
        <v>2797132.1</v>
      </c>
      <c r="V689" s="686">
        <v>2932115.58</v>
      </c>
      <c r="W689" s="686">
        <v>2949383.52</v>
      </c>
      <c r="X689" s="686">
        <v>2803071.83</v>
      </c>
      <c r="Y689" s="686">
        <v>2678618.84</v>
      </c>
      <c r="Z689" s="686">
        <v>2393353.11</v>
      </c>
      <c r="AA689" s="686">
        <v>2457676.27</v>
      </c>
      <c r="AB689" s="686">
        <v>2808595.71</v>
      </c>
      <c r="AC689" s="686">
        <v>3023983.63</v>
      </c>
      <c r="AD689" s="686">
        <v>2486967.64</v>
      </c>
      <c r="AE689" s="703">
        <v>1929578.2000000002</v>
      </c>
      <c r="AF689" s="686">
        <v>1659282.6800000002</v>
      </c>
      <c r="AG689" s="686">
        <v>1871697.6099999999</v>
      </c>
      <c r="AH689" s="686">
        <v>2217537.4</v>
      </c>
      <c r="AI689" s="686">
        <v>2308679.25</v>
      </c>
      <c r="AJ689" s="686">
        <v>2285230.5</v>
      </c>
      <c r="AK689" s="686">
        <v>1984296.8599999999</v>
      </c>
      <c r="AL689" s="686">
        <v>1859700.83</v>
      </c>
      <c r="AM689" s="686">
        <v>0</v>
      </c>
      <c r="AN689" s="686">
        <v>0</v>
      </c>
      <c r="AO689" s="686">
        <v>0</v>
      </c>
      <c r="AP689" s="704">
        <v>0</v>
      </c>
      <c r="AQ689" s="686"/>
    </row>
    <row r="690" spans="1:43" ht="12.5" outlineLevel="3">
      <c r="A690" s="799" t="s">
        <v>3634</v>
      </c>
      <c r="B690" s="800" t="s">
        <v>3635</v>
      </c>
      <c r="C690" s="801" t="s">
        <v>3636</v>
      </c>
      <c r="D690" s="802"/>
      <c r="E690" s="803"/>
      <c r="F690" s="686">
        <v>-15.06</v>
      </c>
      <c r="G690" s="686">
        <v>0</v>
      </c>
      <c r="H690" s="686">
        <v>-15.06</v>
      </c>
      <c r="I690" s="804" t="s">
        <v>3376</v>
      </c>
      <c r="J690" s="804"/>
      <c r="K690" s="805"/>
      <c r="L690" s="705">
        <v>0</v>
      </c>
      <c r="M690" s="707">
        <v>-15.06</v>
      </c>
      <c r="N690" s="805"/>
      <c r="O690" s="705">
        <v>-15.06</v>
      </c>
      <c r="P690" s="707">
        <v>0</v>
      </c>
      <c r="R690" s="703">
        <v>0</v>
      </c>
      <c r="S690" s="703">
        <v>0</v>
      </c>
      <c r="T690" s="686">
        <v>0</v>
      </c>
      <c r="U690" s="686">
        <v>0</v>
      </c>
      <c r="V690" s="686">
        <v>0</v>
      </c>
      <c r="W690" s="686">
        <v>0</v>
      </c>
      <c r="X690" s="686">
        <v>0</v>
      </c>
      <c r="Y690" s="686">
        <v>0</v>
      </c>
      <c r="Z690" s="686">
        <v>0</v>
      </c>
      <c r="AA690" s="686">
        <v>0</v>
      </c>
      <c r="AB690" s="686">
        <v>0</v>
      </c>
      <c r="AC690" s="686">
        <v>0</v>
      </c>
      <c r="AD690" s="686">
        <v>0</v>
      </c>
      <c r="AE690" s="703">
        <v>0</v>
      </c>
      <c r="AF690" s="686">
        <v>-12</v>
      </c>
      <c r="AG690" s="686">
        <v>12</v>
      </c>
      <c r="AH690" s="686">
        <v>-15.06</v>
      </c>
      <c r="AI690" s="686">
        <v>-15.06</v>
      </c>
      <c r="AJ690" s="686">
        <v>-15.06</v>
      </c>
      <c r="AK690" s="686">
        <v>-15.06</v>
      </c>
      <c r="AL690" s="686">
        <v>-15.06</v>
      </c>
      <c r="AM690" s="686">
        <v>-15.06</v>
      </c>
      <c r="AN690" s="686">
        <v>-15.06</v>
      </c>
      <c r="AO690" s="686">
        <v>-15.06</v>
      </c>
      <c r="AP690" s="704">
        <v>-15.06</v>
      </c>
      <c r="AQ690" s="686"/>
    </row>
    <row r="691" spans="1:43" ht="12.5" outlineLevel="3">
      <c r="A691" s="799" t="s">
        <v>2995</v>
      </c>
      <c r="B691" s="800" t="s">
        <v>2996</v>
      </c>
      <c r="C691" s="801" t="s">
        <v>2997</v>
      </c>
      <c r="D691" s="802"/>
      <c r="E691" s="803"/>
      <c r="F691" s="686">
        <v>460735.75</v>
      </c>
      <c r="G691" s="686">
        <v>135288.1</v>
      </c>
      <c r="H691" s="686">
        <v>325447.65000000002</v>
      </c>
      <c r="I691" s="804">
        <v>2.4055896268777519</v>
      </c>
      <c r="J691" s="804"/>
      <c r="K691" s="805"/>
      <c r="L691" s="705">
        <v>431196.62</v>
      </c>
      <c r="M691" s="707">
        <v>29539.130000000005</v>
      </c>
      <c r="N691" s="805"/>
      <c r="O691" s="705">
        <v>535904.76</v>
      </c>
      <c r="P691" s="707">
        <v>-75169.010000000009</v>
      </c>
      <c r="R691" s="703">
        <v>155419.42000000001</v>
      </c>
      <c r="S691" s="703">
        <v>81124</v>
      </c>
      <c r="T691" s="686">
        <v>710042.36</v>
      </c>
      <c r="U691" s="686">
        <v>635168.18000000005</v>
      </c>
      <c r="V691" s="686">
        <v>560294</v>
      </c>
      <c r="W691" s="686">
        <v>485419.82</v>
      </c>
      <c r="X691" s="686">
        <v>579150.88</v>
      </c>
      <c r="Y691" s="686">
        <v>505173.75</v>
      </c>
      <c r="Z691" s="686">
        <v>431196.62</v>
      </c>
      <c r="AA691" s="686">
        <v>357219.49</v>
      </c>
      <c r="AB691" s="686">
        <v>283242.36</v>
      </c>
      <c r="AC691" s="686">
        <v>209265.23</v>
      </c>
      <c r="AD691" s="686">
        <v>135288.1</v>
      </c>
      <c r="AE691" s="703">
        <v>61310.97</v>
      </c>
      <c r="AF691" s="686">
        <v>670422.96</v>
      </c>
      <c r="AG691" s="686">
        <v>617901.93000000005</v>
      </c>
      <c r="AH691" s="686">
        <v>544027.46</v>
      </c>
      <c r="AI691" s="686">
        <v>470152.99</v>
      </c>
      <c r="AJ691" s="686">
        <v>411606.28</v>
      </c>
      <c r="AK691" s="686">
        <v>535904.76</v>
      </c>
      <c r="AL691" s="686">
        <v>460735.75</v>
      </c>
      <c r="AM691" s="686">
        <v>460019.44</v>
      </c>
      <c r="AN691" s="686">
        <v>460019.44</v>
      </c>
      <c r="AO691" s="686">
        <v>460019.44</v>
      </c>
      <c r="AP691" s="704">
        <v>460019.44</v>
      </c>
      <c r="AQ691" s="686"/>
    </row>
    <row r="692" spans="1:43" ht="12.5" outlineLevel="3">
      <c r="A692" s="799" t="s">
        <v>2998</v>
      </c>
      <c r="B692" s="800" t="s">
        <v>2999</v>
      </c>
      <c r="C692" s="801" t="s">
        <v>3000</v>
      </c>
      <c r="D692" s="802"/>
      <c r="E692" s="803"/>
      <c r="F692" s="686">
        <v>0.01</v>
      </c>
      <c r="G692" s="686">
        <v>0.01</v>
      </c>
      <c r="H692" s="686">
        <v>0</v>
      </c>
      <c r="I692" s="804">
        <v>0</v>
      </c>
      <c r="J692" s="804"/>
      <c r="K692" s="805"/>
      <c r="L692" s="705">
        <v>0.01</v>
      </c>
      <c r="M692" s="707">
        <v>0</v>
      </c>
      <c r="N692" s="805"/>
      <c r="O692" s="705">
        <v>0.01</v>
      </c>
      <c r="P692" s="707">
        <v>0</v>
      </c>
      <c r="R692" s="703">
        <v>0.01</v>
      </c>
      <c r="S692" s="703">
        <v>0.01</v>
      </c>
      <c r="T692" s="686">
        <v>0.01</v>
      </c>
      <c r="U692" s="686">
        <v>0.01</v>
      </c>
      <c r="V692" s="686">
        <v>0.01</v>
      </c>
      <c r="W692" s="686">
        <v>0.01</v>
      </c>
      <c r="X692" s="686">
        <v>0.01</v>
      </c>
      <c r="Y692" s="686">
        <v>0.01</v>
      </c>
      <c r="Z692" s="686">
        <v>0.01</v>
      </c>
      <c r="AA692" s="686">
        <v>0.01</v>
      </c>
      <c r="AB692" s="686">
        <v>0.01</v>
      </c>
      <c r="AC692" s="686">
        <v>0.01</v>
      </c>
      <c r="AD692" s="686">
        <v>0.01</v>
      </c>
      <c r="AE692" s="703">
        <v>0.01</v>
      </c>
      <c r="AF692" s="686">
        <v>0.01</v>
      </c>
      <c r="AG692" s="686">
        <v>0.01</v>
      </c>
      <c r="AH692" s="686">
        <v>0.01</v>
      </c>
      <c r="AI692" s="686">
        <v>0.01</v>
      </c>
      <c r="AJ692" s="686">
        <v>0.01</v>
      </c>
      <c r="AK692" s="686">
        <v>0.01</v>
      </c>
      <c r="AL692" s="686">
        <v>0.01</v>
      </c>
      <c r="AM692" s="686">
        <v>0.01</v>
      </c>
      <c r="AN692" s="686">
        <v>0.01</v>
      </c>
      <c r="AO692" s="686">
        <v>0.01</v>
      </c>
      <c r="AP692" s="704">
        <v>0.01</v>
      </c>
      <c r="AQ692" s="686"/>
    </row>
    <row r="693" spans="1:43" ht="12.5" outlineLevel="3">
      <c r="A693" s="799" t="s">
        <v>3001</v>
      </c>
      <c r="B693" s="800" t="s">
        <v>3002</v>
      </c>
      <c r="C693" s="801" t="s">
        <v>3003</v>
      </c>
      <c r="D693" s="802"/>
      <c r="E693" s="803"/>
      <c r="F693" s="686">
        <v>14884</v>
      </c>
      <c r="G693" s="686">
        <v>25890</v>
      </c>
      <c r="H693" s="686">
        <v>-11006</v>
      </c>
      <c r="I693" s="804">
        <v>-0.42510621861722675</v>
      </c>
      <c r="J693" s="804"/>
      <c r="K693" s="805"/>
      <c r="L693" s="705">
        <v>30730</v>
      </c>
      <c r="M693" s="707">
        <v>-15846</v>
      </c>
      <c r="N693" s="805"/>
      <c r="O693" s="705">
        <v>16259</v>
      </c>
      <c r="P693" s="707">
        <v>-1375</v>
      </c>
      <c r="R693" s="703">
        <v>40407</v>
      </c>
      <c r="S693" s="703">
        <v>39200</v>
      </c>
      <c r="T693" s="686">
        <v>37990</v>
      </c>
      <c r="U693" s="686">
        <v>36780</v>
      </c>
      <c r="V693" s="686">
        <v>35570</v>
      </c>
      <c r="W693" s="686">
        <v>34360</v>
      </c>
      <c r="X693" s="686">
        <v>33150</v>
      </c>
      <c r="Y693" s="686">
        <v>31940</v>
      </c>
      <c r="Z693" s="686">
        <v>30730</v>
      </c>
      <c r="AA693" s="686">
        <v>29520</v>
      </c>
      <c r="AB693" s="686">
        <v>28310</v>
      </c>
      <c r="AC693" s="686">
        <v>27100</v>
      </c>
      <c r="AD693" s="686">
        <v>25890</v>
      </c>
      <c r="AE693" s="703">
        <v>24509</v>
      </c>
      <c r="AF693" s="686">
        <v>23134</v>
      </c>
      <c r="AG693" s="686">
        <v>21759</v>
      </c>
      <c r="AH693" s="686">
        <v>20384</v>
      </c>
      <c r="AI693" s="686">
        <v>19009</v>
      </c>
      <c r="AJ693" s="686">
        <v>17634</v>
      </c>
      <c r="AK693" s="686">
        <v>16259</v>
      </c>
      <c r="AL693" s="686">
        <v>14884</v>
      </c>
      <c r="AM693" s="686">
        <v>14884</v>
      </c>
      <c r="AN693" s="686">
        <v>14884</v>
      </c>
      <c r="AO693" s="686">
        <v>14884</v>
      </c>
      <c r="AP693" s="704">
        <v>14884</v>
      </c>
      <c r="AQ693" s="686"/>
    </row>
    <row r="694" spans="1:43" ht="12.5" outlineLevel="3">
      <c r="A694" s="799" t="s">
        <v>3004</v>
      </c>
      <c r="B694" s="800" t="s">
        <v>3005</v>
      </c>
      <c r="C694" s="801" t="s">
        <v>3006</v>
      </c>
      <c r="D694" s="802"/>
      <c r="E694" s="803"/>
      <c r="F694" s="686">
        <v>0</v>
      </c>
      <c r="G694" s="686">
        <v>0</v>
      </c>
      <c r="H694" s="686">
        <v>0</v>
      </c>
      <c r="I694" s="804">
        <v>0</v>
      </c>
      <c r="J694" s="804"/>
      <c r="K694" s="805"/>
      <c r="L694" s="705">
        <v>0</v>
      </c>
      <c r="M694" s="707">
        <v>0</v>
      </c>
      <c r="N694" s="805"/>
      <c r="O694" s="705">
        <v>15270.2</v>
      </c>
      <c r="P694" s="707">
        <v>-15270.2</v>
      </c>
      <c r="R694" s="703">
        <v>1374.7</v>
      </c>
      <c r="S694" s="703">
        <v>0</v>
      </c>
      <c r="T694" s="686">
        <v>0</v>
      </c>
      <c r="U694" s="686">
        <v>10206.98</v>
      </c>
      <c r="V694" s="686">
        <v>0</v>
      </c>
      <c r="W694" s="686">
        <v>0</v>
      </c>
      <c r="X694" s="686">
        <v>0</v>
      </c>
      <c r="Y694" s="686">
        <v>0</v>
      </c>
      <c r="Z694" s="686">
        <v>0</v>
      </c>
      <c r="AA694" s="686">
        <v>0</v>
      </c>
      <c r="AB694" s="686">
        <v>0</v>
      </c>
      <c r="AC694" s="686">
        <v>0</v>
      </c>
      <c r="AD694" s="686">
        <v>0</v>
      </c>
      <c r="AE694" s="703">
        <v>0</v>
      </c>
      <c r="AF694" s="686">
        <v>61.03</v>
      </c>
      <c r="AG694" s="686">
        <v>0</v>
      </c>
      <c r="AH694" s="686">
        <v>7488.08</v>
      </c>
      <c r="AI694" s="686">
        <v>0</v>
      </c>
      <c r="AJ694" s="686">
        <v>0</v>
      </c>
      <c r="AK694" s="686">
        <v>15270.2</v>
      </c>
      <c r="AL694" s="686">
        <v>0</v>
      </c>
      <c r="AM694" s="686">
        <v>0</v>
      </c>
      <c r="AN694" s="686">
        <v>0</v>
      </c>
      <c r="AO694" s="686">
        <v>0</v>
      </c>
      <c r="AP694" s="704">
        <v>0</v>
      </c>
      <c r="AQ694" s="686"/>
    </row>
    <row r="695" spans="1:43" ht="12.5" outlineLevel="3">
      <c r="A695" s="799" t="s">
        <v>3007</v>
      </c>
      <c r="B695" s="800" t="s">
        <v>3008</v>
      </c>
      <c r="C695" s="801" t="s">
        <v>3009</v>
      </c>
      <c r="D695" s="802"/>
      <c r="E695" s="803"/>
      <c r="F695" s="686">
        <v>25018.61</v>
      </c>
      <c r="G695" s="686">
        <v>63453.491999999998</v>
      </c>
      <c r="H695" s="686">
        <v>-38434.881999999998</v>
      </c>
      <c r="I695" s="804">
        <v>-0.60571736540520105</v>
      </c>
      <c r="J695" s="804"/>
      <c r="K695" s="805"/>
      <c r="L695" s="705">
        <v>3379.91</v>
      </c>
      <c r="M695" s="707">
        <v>21638.7</v>
      </c>
      <c r="N695" s="805"/>
      <c r="O695" s="705">
        <v>375740.37</v>
      </c>
      <c r="P695" s="707">
        <v>-350721.76</v>
      </c>
      <c r="R695" s="703">
        <v>58438.542000000001</v>
      </c>
      <c r="S695" s="703">
        <v>187791.82</v>
      </c>
      <c r="T695" s="686">
        <v>84851.78</v>
      </c>
      <c r="U695" s="686">
        <v>159466.76999999999</v>
      </c>
      <c r="V695" s="686">
        <v>159201.76999999999</v>
      </c>
      <c r="W695" s="686">
        <v>132230.01999999999</v>
      </c>
      <c r="X695" s="686">
        <v>218803.80000000002</v>
      </c>
      <c r="Y695" s="686">
        <v>1361399.6400000001</v>
      </c>
      <c r="Z695" s="686">
        <v>3379.91</v>
      </c>
      <c r="AA695" s="686">
        <v>1755.99</v>
      </c>
      <c r="AB695" s="686">
        <v>1847.24</v>
      </c>
      <c r="AC695" s="686">
        <v>1712.93</v>
      </c>
      <c r="AD695" s="686">
        <v>63453.491999999998</v>
      </c>
      <c r="AE695" s="703">
        <v>66509.930000000008</v>
      </c>
      <c r="AF695" s="686">
        <v>55821.270000000004</v>
      </c>
      <c r="AG695" s="686">
        <v>269564.15000000002</v>
      </c>
      <c r="AH695" s="686">
        <v>19058.760000000002</v>
      </c>
      <c r="AI695" s="686">
        <v>48277.35</v>
      </c>
      <c r="AJ695" s="686">
        <v>142620.1</v>
      </c>
      <c r="AK695" s="686">
        <v>375740.37</v>
      </c>
      <c r="AL695" s="686">
        <v>25018.61</v>
      </c>
      <c r="AM695" s="686">
        <v>0</v>
      </c>
      <c r="AN695" s="686">
        <v>0</v>
      </c>
      <c r="AO695" s="686">
        <v>0</v>
      </c>
      <c r="AP695" s="704">
        <v>0</v>
      </c>
      <c r="AQ695" s="686"/>
    </row>
    <row r="696" spans="1:43" ht="12.5" outlineLevel="3">
      <c r="A696" s="799" t="s">
        <v>3010</v>
      </c>
      <c r="B696" s="800" t="s">
        <v>3011</v>
      </c>
      <c r="C696" s="801" t="s">
        <v>3012</v>
      </c>
      <c r="D696" s="802"/>
      <c r="E696" s="803"/>
      <c r="F696" s="686">
        <v>412744.64</v>
      </c>
      <c r="G696" s="686">
        <v>447138.08</v>
      </c>
      <c r="H696" s="686">
        <v>-34393.440000000002</v>
      </c>
      <c r="I696" s="804">
        <v>-7.6919058202334273E-2</v>
      </c>
      <c r="J696" s="804"/>
      <c r="K696" s="805"/>
      <c r="L696" s="705">
        <v>250470.07</v>
      </c>
      <c r="M696" s="707">
        <v>162274.57</v>
      </c>
      <c r="N696" s="805"/>
      <c r="O696" s="705">
        <v>444906.8</v>
      </c>
      <c r="P696" s="707">
        <v>-32162.159999999974</v>
      </c>
      <c r="R696" s="703">
        <v>170930.96</v>
      </c>
      <c r="S696" s="703">
        <v>174267.57</v>
      </c>
      <c r="T696" s="686">
        <v>246539.30000000002</v>
      </c>
      <c r="U696" s="686">
        <v>193296.52</v>
      </c>
      <c r="V696" s="686">
        <v>183600.91</v>
      </c>
      <c r="W696" s="686">
        <v>160606.89000000001</v>
      </c>
      <c r="X696" s="686">
        <v>104155.57</v>
      </c>
      <c r="Y696" s="686">
        <v>304556.51</v>
      </c>
      <c r="Z696" s="686">
        <v>250470.07</v>
      </c>
      <c r="AA696" s="686">
        <v>266785.16000000003</v>
      </c>
      <c r="AB696" s="686">
        <v>619135.30000000005</v>
      </c>
      <c r="AC696" s="686">
        <v>509773.19</v>
      </c>
      <c r="AD696" s="686">
        <v>447138.08</v>
      </c>
      <c r="AE696" s="703">
        <v>447738.94</v>
      </c>
      <c r="AF696" s="686">
        <v>852683.46</v>
      </c>
      <c r="AG696" s="686">
        <v>962636.34</v>
      </c>
      <c r="AH696" s="686">
        <v>796596.22</v>
      </c>
      <c r="AI696" s="686">
        <v>750316.52</v>
      </c>
      <c r="AJ696" s="686">
        <v>484445.56</v>
      </c>
      <c r="AK696" s="686">
        <v>444906.8</v>
      </c>
      <c r="AL696" s="686">
        <v>412744.64</v>
      </c>
      <c r="AM696" s="686">
        <v>0</v>
      </c>
      <c r="AN696" s="686">
        <v>0</v>
      </c>
      <c r="AO696" s="686">
        <v>0</v>
      </c>
      <c r="AP696" s="704">
        <v>0</v>
      </c>
      <c r="AQ696" s="686"/>
    </row>
    <row r="697" spans="1:43" ht="12.5" outlineLevel="3">
      <c r="A697" s="799" t="s">
        <v>3013</v>
      </c>
      <c r="B697" s="800" t="s">
        <v>3014</v>
      </c>
      <c r="C697" s="801" t="s">
        <v>3015</v>
      </c>
      <c r="D697" s="802"/>
      <c r="E697" s="803"/>
      <c r="F697" s="686">
        <v>0</v>
      </c>
      <c r="G697" s="686">
        <v>74.02</v>
      </c>
      <c r="H697" s="686">
        <v>-74.02</v>
      </c>
      <c r="I697" s="804" t="s">
        <v>3376</v>
      </c>
      <c r="J697" s="804"/>
      <c r="K697" s="805"/>
      <c r="L697" s="705">
        <v>370.1</v>
      </c>
      <c r="M697" s="707">
        <v>-370.1</v>
      </c>
      <c r="N697" s="805"/>
      <c r="O697" s="705">
        <v>0</v>
      </c>
      <c r="P697" s="707">
        <v>0</v>
      </c>
      <c r="R697" s="703">
        <v>962.26</v>
      </c>
      <c r="S697" s="703">
        <v>888.24</v>
      </c>
      <c r="T697" s="686">
        <v>814.22</v>
      </c>
      <c r="U697" s="686">
        <v>740.2</v>
      </c>
      <c r="V697" s="686">
        <v>666.18000000000006</v>
      </c>
      <c r="W697" s="686">
        <v>592.16</v>
      </c>
      <c r="X697" s="686">
        <v>518.14</v>
      </c>
      <c r="Y697" s="686">
        <v>444.12</v>
      </c>
      <c r="Z697" s="686">
        <v>370.1</v>
      </c>
      <c r="AA697" s="686">
        <v>296.08</v>
      </c>
      <c r="AB697" s="686">
        <v>222.06</v>
      </c>
      <c r="AC697" s="686">
        <v>148.04</v>
      </c>
      <c r="AD697" s="686">
        <v>74.02</v>
      </c>
      <c r="AE697" s="703">
        <v>0</v>
      </c>
      <c r="AF697" s="686">
        <v>0</v>
      </c>
      <c r="AG697" s="686">
        <v>0</v>
      </c>
      <c r="AH697" s="686">
        <v>0</v>
      </c>
      <c r="AI697" s="686">
        <v>0</v>
      </c>
      <c r="AJ697" s="686">
        <v>0</v>
      </c>
      <c r="AK697" s="686">
        <v>0</v>
      </c>
      <c r="AL697" s="686">
        <v>0</v>
      </c>
      <c r="AM697" s="686">
        <v>0</v>
      </c>
      <c r="AN697" s="686">
        <v>0</v>
      </c>
      <c r="AO697" s="686">
        <v>0</v>
      </c>
      <c r="AP697" s="704">
        <v>0</v>
      </c>
      <c r="AQ697" s="686"/>
    </row>
    <row r="698" spans="1:43" ht="12.5" outlineLevel="3">
      <c r="A698" s="799" t="s">
        <v>3016</v>
      </c>
      <c r="B698" s="800" t="s">
        <v>3017</v>
      </c>
      <c r="C698" s="801" t="s">
        <v>3018</v>
      </c>
      <c r="D698" s="802"/>
      <c r="E698" s="803"/>
      <c r="F698" s="686">
        <v>-554.02</v>
      </c>
      <c r="G698" s="686">
        <v>-670.80000000000007</v>
      </c>
      <c r="H698" s="686">
        <v>116.78000000000009</v>
      </c>
      <c r="I698" s="804">
        <v>0.17409063804412653</v>
      </c>
      <c r="J698" s="804"/>
      <c r="K698" s="805"/>
      <c r="L698" s="705">
        <v>-549</v>
      </c>
      <c r="M698" s="707">
        <v>-5.0199999999999818</v>
      </c>
      <c r="N698" s="805"/>
      <c r="O698" s="705">
        <v>-84.48</v>
      </c>
      <c r="P698" s="707">
        <v>-469.53999999999996</v>
      </c>
      <c r="R698" s="703">
        <v>0</v>
      </c>
      <c r="S698" s="703">
        <v>0</v>
      </c>
      <c r="T698" s="686">
        <v>0</v>
      </c>
      <c r="U698" s="686">
        <v>-140</v>
      </c>
      <c r="V698" s="686">
        <v>-140</v>
      </c>
      <c r="W698" s="686">
        <v>-523.4</v>
      </c>
      <c r="X698" s="686">
        <v>-1952.72</v>
      </c>
      <c r="Y698" s="686">
        <v>0</v>
      </c>
      <c r="Z698" s="686">
        <v>-549</v>
      </c>
      <c r="AA698" s="686">
        <v>-165.4</v>
      </c>
      <c r="AB698" s="686">
        <v>0</v>
      </c>
      <c r="AC698" s="686">
        <v>-140.6</v>
      </c>
      <c r="AD698" s="686">
        <v>-670.80000000000007</v>
      </c>
      <c r="AE698" s="703">
        <v>0</v>
      </c>
      <c r="AF698" s="686">
        <v>0</v>
      </c>
      <c r="AG698" s="686">
        <v>0</v>
      </c>
      <c r="AH698" s="686">
        <v>0</v>
      </c>
      <c r="AI698" s="686">
        <v>0</v>
      </c>
      <c r="AJ698" s="686">
        <v>0</v>
      </c>
      <c r="AK698" s="686">
        <v>-84.48</v>
      </c>
      <c r="AL698" s="686">
        <v>-554.02</v>
      </c>
      <c r="AM698" s="686">
        <v>-950.02</v>
      </c>
      <c r="AN698" s="686">
        <v>-950.02</v>
      </c>
      <c r="AO698" s="686">
        <v>-950.02</v>
      </c>
      <c r="AP698" s="704">
        <v>-950.02</v>
      </c>
      <c r="AQ698" s="686"/>
    </row>
    <row r="699" spans="1:43" ht="12.5" outlineLevel="3">
      <c r="A699" s="799" t="s">
        <v>3019</v>
      </c>
      <c r="B699" s="800" t="s">
        <v>3020</v>
      </c>
      <c r="C699" s="801" t="s">
        <v>3021</v>
      </c>
      <c r="D699" s="802"/>
      <c r="E699" s="803"/>
      <c r="F699" s="686">
        <v>0</v>
      </c>
      <c r="G699" s="686">
        <v>0</v>
      </c>
      <c r="H699" s="686">
        <v>0</v>
      </c>
      <c r="I699" s="804">
        <v>0</v>
      </c>
      <c r="J699" s="804"/>
      <c r="K699" s="805"/>
      <c r="L699" s="705">
        <v>0</v>
      </c>
      <c r="M699" s="707">
        <v>0</v>
      </c>
      <c r="N699" s="805"/>
      <c r="O699" s="705">
        <v>0</v>
      </c>
      <c r="P699" s="707">
        <v>0</v>
      </c>
      <c r="R699" s="703">
        <v>5691.88</v>
      </c>
      <c r="S699" s="703">
        <v>3794.6</v>
      </c>
      <c r="T699" s="686">
        <v>1897.32</v>
      </c>
      <c r="U699" s="686">
        <v>0</v>
      </c>
      <c r="V699" s="686">
        <v>0</v>
      </c>
      <c r="W699" s="686">
        <v>0</v>
      </c>
      <c r="X699" s="686">
        <v>0</v>
      </c>
      <c r="Y699" s="686">
        <v>0</v>
      </c>
      <c r="Z699" s="686">
        <v>0</v>
      </c>
      <c r="AA699" s="686">
        <v>0</v>
      </c>
      <c r="AB699" s="686">
        <v>0</v>
      </c>
      <c r="AC699" s="686">
        <v>0</v>
      </c>
      <c r="AD699" s="686">
        <v>0</v>
      </c>
      <c r="AE699" s="703">
        <v>0</v>
      </c>
      <c r="AF699" s="686">
        <v>0</v>
      </c>
      <c r="AG699" s="686">
        <v>0</v>
      </c>
      <c r="AH699" s="686">
        <v>0</v>
      </c>
      <c r="AI699" s="686">
        <v>0</v>
      </c>
      <c r="AJ699" s="686">
        <v>0</v>
      </c>
      <c r="AK699" s="686">
        <v>0</v>
      </c>
      <c r="AL699" s="686">
        <v>0</v>
      </c>
      <c r="AM699" s="686">
        <v>0</v>
      </c>
      <c r="AN699" s="686">
        <v>0</v>
      </c>
      <c r="AO699" s="686">
        <v>0</v>
      </c>
      <c r="AP699" s="704">
        <v>0</v>
      </c>
      <c r="AQ699" s="686"/>
    </row>
    <row r="700" spans="1:43" ht="12.5" outlineLevel="3">
      <c r="A700" s="799" t="s">
        <v>3764</v>
      </c>
      <c r="B700" s="800" t="s">
        <v>3765</v>
      </c>
      <c r="C700" s="801" t="s">
        <v>3766</v>
      </c>
      <c r="D700" s="802"/>
      <c r="E700" s="803"/>
      <c r="F700" s="686">
        <v>16081597.619999999</v>
      </c>
      <c r="G700" s="686">
        <v>0</v>
      </c>
      <c r="H700" s="686">
        <v>16081597.619999999</v>
      </c>
      <c r="I700" s="804" t="s">
        <v>3376</v>
      </c>
      <c r="J700" s="804"/>
      <c r="K700" s="805"/>
      <c r="L700" s="705">
        <v>0</v>
      </c>
      <c r="M700" s="707">
        <v>16081597.619999999</v>
      </c>
      <c r="N700" s="805"/>
      <c r="O700" s="705">
        <v>16119531.609999999</v>
      </c>
      <c r="P700" s="707">
        <v>-37933.990000000224</v>
      </c>
      <c r="R700" s="703">
        <v>0</v>
      </c>
      <c r="S700" s="703">
        <v>0</v>
      </c>
      <c r="T700" s="686">
        <v>0</v>
      </c>
      <c r="U700" s="686">
        <v>0</v>
      </c>
      <c r="V700" s="686">
        <v>0</v>
      </c>
      <c r="W700" s="686">
        <v>0</v>
      </c>
      <c r="X700" s="686">
        <v>0</v>
      </c>
      <c r="Y700" s="686">
        <v>0</v>
      </c>
      <c r="Z700" s="686">
        <v>0</v>
      </c>
      <c r="AA700" s="686">
        <v>0</v>
      </c>
      <c r="AB700" s="686">
        <v>0</v>
      </c>
      <c r="AC700" s="686">
        <v>0</v>
      </c>
      <c r="AD700" s="686">
        <v>0</v>
      </c>
      <c r="AE700" s="703">
        <v>0</v>
      </c>
      <c r="AF700" s="686">
        <v>0</v>
      </c>
      <c r="AG700" s="686">
        <v>0</v>
      </c>
      <c r="AH700" s="686">
        <v>0</v>
      </c>
      <c r="AI700" s="686">
        <v>0</v>
      </c>
      <c r="AJ700" s="686">
        <v>16157465.6</v>
      </c>
      <c r="AK700" s="686">
        <v>16119531.609999999</v>
      </c>
      <c r="AL700" s="686">
        <v>16081597.619999999</v>
      </c>
      <c r="AM700" s="686">
        <v>16081597.619999999</v>
      </c>
      <c r="AN700" s="686">
        <v>16081597.619999999</v>
      </c>
      <c r="AO700" s="686">
        <v>16081597.619999999</v>
      </c>
      <c r="AP700" s="704">
        <v>16081597.619999999</v>
      </c>
      <c r="AQ700" s="686"/>
    </row>
    <row r="701" spans="1:43" ht="12.5" outlineLevel="3">
      <c r="A701" s="799" t="s">
        <v>3022</v>
      </c>
      <c r="B701" s="800" t="s">
        <v>3023</v>
      </c>
      <c r="C701" s="801" t="s">
        <v>3024</v>
      </c>
      <c r="D701" s="802"/>
      <c r="E701" s="803"/>
      <c r="F701" s="686">
        <v>54358</v>
      </c>
      <c r="G701" s="686">
        <v>3978</v>
      </c>
      <c r="H701" s="686">
        <v>50380</v>
      </c>
      <c r="I701" s="804" t="s">
        <v>3376</v>
      </c>
      <c r="J701" s="804"/>
      <c r="K701" s="805"/>
      <c r="L701" s="705">
        <v>7873</v>
      </c>
      <c r="M701" s="707">
        <v>46485</v>
      </c>
      <c r="N701" s="805"/>
      <c r="O701" s="705">
        <v>54454</v>
      </c>
      <c r="P701" s="707">
        <v>-96</v>
      </c>
      <c r="R701" s="703">
        <v>7793</v>
      </c>
      <c r="S701" s="703">
        <v>7793</v>
      </c>
      <c r="T701" s="686">
        <v>7889</v>
      </c>
      <c r="U701" s="686">
        <v>8110</v>
      </c>
      <c r="V701" s="686">
        <v>7793</v>
      </c>
      <c r="W701" s="686">
        <v>7911</v>
      </c>
      <c r="X701" s="686">
        <v>6917</v>
      </c>
      <c r="Y701" s="686">
        <v>7351</v>
      </c>
      <c r="Z701" s="686">
        <v>7873</v>
      </c>
      <c r="AA701" s="686">
        <v>3326.5</v>
      </c>
      <c r="AB701" s="686">
        <v>3766.5</v>
      </c>
      <c r="AC701" s="686">
        <v>4869.5</v>
      </c>
      <c r="AD701" s="686">
        <v>3978</v>
      </c>
      <c r="AE701" s="703">
        <v>3978</v>
      </c>
      <c r="AF701" s="686">
        <v>4320</v>
      </c>
      <c r="AG701" s="686">
        <v>4442</v>
      </c>
      <c r="AH701" s="686">
        <v>4471</v>
      </c>
      <c r="AI701" s="686">
        <v>4735</v>
      </c>
      <c r="AJ701" s="686">
        <v>54137</v>
      </c>
      <c r="AK701" s="686">
        <v>54454</v>
      </c>
      <c r="AL701" s="686">
        <v>54358</v>
      </c>
      <c r="AM701" s="686">
        <v>53369</v>
      </c>
      <c r="AN701" s="686">
        <v>53369</v>
      </c>
      <c r="AO701" s="686">
        <v>53369</v>
      </c>
      <c r="AP701" s="704">
        <v>53369</v>
      </c>
      <c r="AQ701" s="686"/>
    </row>
    <row r="702" spans="1:43" ht="12.5" outlineLevel="3">
      <c r="A702" s="799" t="s">
        <v>3025</v>
      </c>
      <c r="B702" s="800" t="s">
        <v>3026</v>
      </c>
      <c r="C702" s="801" t="s">
        <v>3027</v>
      </c>
      <c r="D702" s="802"/>
      <c r="E702" s="803"/>
      <c r="F702" s="686">
        <v>5270319</v>
      </c>
      <c r="G702" s="686">
        <v>8187226</v>
      </c>
      <c r="H702" s="686">
        <v>-2916907</v>
      </c>
      <c r="I702" s="804">
        <v>-0.35627537336822018</v>
      </c>
      <c r="J702" s="804"/>
      <c r="K702" s="805"/>
      <c r="L702" s="705">
        <v>3895327</v>
      </c>
      <c r="M702" s="707">
        <v>1374992</v>
      </c>
      <c r="N702" s="805"/>
      <c r="O702" s="705">
        <v>4988336</v>
      </c>
      <c r="P702" s="707">
        <v>281983</v>
      </c>
      <c r="R702" s="703">
        <v>4099784</v>
      </c>
      <c r="S702" s="703">
        <v>4099784</v>
      </c>
      <c r="T702" s="686">
        <v>4099784</v>
      </c>
      <c r="U702" s="686">
        <v>4041330</v>
      </c>
      <c r="V702" s="686">
        <v>4125973</v>
      </c>
      <c r="W702" s="686">
        <v>4355998</v>
      </c>
      <c r="X702" s="686">
        <v>4135307</v>
      </c>
      <c r="Y702" s="686">
        <v>3781939</v>
      </c>
      <c r="Z702" s="686">
        <v>3895327</v>
      </c>
      <c r="AA702" s="686">
        <v>3666507</v>
      </c>
      <c r="AB702" s="686">
        <v>3781087</v>
      </c>
      <c r="AC702" s="686">
        <v>3895221</v>
      </c>
      <c r="AD702" s="686">
        <v>8187226</v>
      </c>
      <c r="AE702" s="703">
        <v>8291746</v>
      </c>
      <c r="AF702" s="686">
        <v>8454603</v>
      </c>
      <c r="AG702" s="686">
        <v>8590739</v>
      </c>
      <c r="AH702" s="686">
        <v>8724937</v>
      </c>
      <c r="AI702" s="686">
        <v>8860712</v>
      </c>
      <c r="AJ702" s="686">
        <v>4706353</v>
      </c>
      <c r="AK702" s="686">
        <v>4988336</v>
      </c>
      <c r="AL702" s="686">
        <v>5270319</v>
      </c>
      <c r="AM702" s="686">
        <v>2896700</v>
      </c>
      <c r="AN702" s="686">
        <v>2896700</v>
      </c>
      <c r="AO702" s="686">
        <v>2896700</v>
      </c>
      <c r="AP702" s="704">
        <v>2896700</v>
      </c>
      <c r="AQ702" s="686"/>
    </row>
    <row r="703" spans="1:43" ht="12.5" outlineLevel="3">
      <c r="A703" s="799" t="s">
        <v>3028</v>
      </c>
      <c r="B703" s="800" t="s">
        <v>3029</v>
      </c>
      <c r="C703" s="801" t="s">
        <v>3030</v>
      </c>
      <c r="D703" s="802"/>
      <c r="E703" s="803"/>
      <c r="F703" s="686">
        <v>72870.392000000007</v>
      </c>
      <c r="G703" s="686">
        <v>72870.392000000007</v>
      </c>
      <c r="H703" s="686">
        <v>0</v>
      </c>
      <c r="I703" s="804">
        <v>0</v>
      </c>
      <c r="J703" s="804"/>
      <c r="K703" s="805"/>
      <c r="L703" s="705">
        <v>84615.391999999993</v>
      </c>
      <c r="M703" s="707">
        <v>-11744.999999999985</v>
      </c>
      <c r="N703" s="805"/>
      <c r="O703" s="705">
        <v>72870.392000000007</v>
      </c>
      <c r="P703" s="707">
        <v>0</v>
      </c>
      <c r="R703" s="703">
        <v>84615.391999999993</v>
      </c>
      <c r="S703" s="703">
        <v>84615.391999999993</v>
      </c>
      <c r="T703" s="686">
        <v>84615.391999999993</v>
      </c>
      <c r="U703" s="686">
        <v>84615.391999999993</v>
      </c>
      <c r="V703" s="686">
        <v>84615.391999999993</v>
      </c>
      <c r="W703" s="686">
        <v>84615.391999999993</v>
      </c>
      <c r="X703" s="686">
        <v>84615.391999999993</v>
      </c>
      <c r="Y703" s="686">
        <v>84615.391999999993</v>
      </c>
      <c r="Z703" s="686">
        <v>84615.391999999993</v>
      </c>
      <c r="AA703" s="686">
        <v>84615.391999999993</v>
      </c>
      <c r="AB703" s="686">
        <v>84615.391999999993</v>
      </c>
      <c r="AC703" s="686">
        <v>84615.391999999993</v>
      </c>
      <c r="AD703" s="686">
        <v>72870.392000000007</v>
      </c>
      <c r="AE703" s="703">
        <v>72870.392000000007</v>
      </c>
      <c r="AF703" s="686">
        <v>72870.392000000007</v>
      </c>
      <c r="AG703" s="686">
        <v>72870.392000000007</v>
      </c>
      <c r="AH703" s="686">
        <v>72870.392000000007</v>
      </c>
      <c r="AI703" s="686">
        <v>72870.392000000007</v>
      </c>
      <c r="AJ703" s="686">
        <v>72870.392000000007</v>
      </c>
      <c r="AK703" s="686">
        <v>72870.392000000007</v>
      </c>
      <c r="AL703" s="686">
        <v>72870.392000000007</v>
      </c>
      <c r="AM703" s="686">
        <v>72870.392000000007</v>
      </c>
      <c r="AN703" s="686">
        <v>72870.392000000007</v>
      </c>
      <c r="AO703" s="686">
        <v>72870.392000000007</v>
      </c>
      <c r="AP703" s="704">
        <v>72870.392000000007</v>
      </c>
      <c r="AQ703" s="686"/>
    </row>
    <row r="704" spans="1:43" ht="12.5">
      <c r="A704" s="799" t="s">
        <v>3031</v>
      </c>
      <c r="B704" s="891" t="s">
        <v>1694</v>
      </c>
      <c r="C704" s="902" t="s">
        <v>3032</v>
      </c>
      <c r="D704" s="496"/>
      <c r="E704" s="803"/>
      <c r="F704" s="714">
        <v>24251659.772</v>
      </c>
      <c r="G704" s="714">
        <v>11422214.934</v>
      </c>
      <c r="H704" s="705">
        <v>12829444.838</v>
      </c>
      <c r="I704" s="680">
        <v>1.123201140245677</v>
      </c>
      <c r="J704" s="939"/>
      <c r="K704" s="940"/>
      <c r="L704" s="715">
        <v>7096766.2120000003</v>
      </c>
      <c r="M704" s="707">
        <v>17154893.559999999</v>
      </c>
      <c r="N704" s="702"/>
      <c r="O704" s="715">
        <v>24607470.462000001</v>
      </c>
      <c r="P704" s="707">
        <v>-355810.69000000134</v>
      </c>
      <c r="Q704" s="803"/>
      <c r="R704" s="703">
        <v>10621718.024</v>
      </c>
      <c r="S704" s="703">
        <v>9081610.6220000014</v>
      </c>
      <c r="T704" s="686">
        <v>8361689.1319999993</v>
      </c>
      <c r="U704" s="686">
        <v>7966706.1519999998</v>
      </c>
      <c r="V704" s="686">
        <v>8089689.8420000002</v>
      </c>
      <c r="W704" s="686">
        <v>8210593.4119999995</v>
      </c>
      <c r="X704" s="686">
        <v>7963736.9019999998</v>
      </c>
      <c r="Y704" s="686">
        <v>8756038.262000002</v>
      </c>
      <c r="Z704" s="686">
        <v>7096766.2120000003</v>
      </c>
      <c r="AA704" s="686">
        <v>6867536.4919999996</v>
      </c>
      <c r="AB704" s="686">
        <v>7610821.5719999997</v>
      </c>
      <c r="AC704" s="686">
        <v>7756548.3219999997</v>
      </c>
      <c r="AD704" s="686">
        <v>11422214.934</v>
      </c>
      <c r="AE704" s="703">
        <v>10898241.442000002</v>
      </c>
      <c r="AF704" s="686">
        <v>11793186.802000001</v>
      </c>
      <c r="AG704" s="686">
        <v>12411622.432</v>
      </c>
      <c r="AH704" s="686">
        <v>12407355.262</v>
      </c>
      <c r="AI704" s="686">
        <v>12534737.452</v>
      </c>
      <c r="AJ704" s="686">
        <v>24332347.381999999</v>
      </c>
      <c r="AK704" s="686">
        <v>24607470.462000001</v>
      </c>
      <c r="AL704" s="686">
        <v>24251659.772</v>
      </c>
      <c r="AM704" s="686">
        <v>19578475.381999999</v>
      </c>
      <c r="AN704" s="686">
        <v>19578475.381999999</v>
      </c>
      <c r="AO704" s="686">
        <v>19578475.381999999</v>
      </c>
      <c r="AP704" s="704">
        <v>19578475.381999999</v>
      </c>
    </row>
    <row r="705" spans="1:43" ht="1" customHeight="1" outlineLevel="2">
      <c r="A705" s="799"/>
      <c r="B705" s="891"/>
      <c r="C705" s="902"/>
      <c r="D705" s="496"/>
      <c r="E705" s="803"/>
      <c r="F705" s="714"/>
      <c r="G705" s="714"/>
      <c r="H705" s="705">
        <v>0</v>
      </c>
      <c r="I705" s="680">
        <v>0</v>
      </c>
      <c r="J705" s="939"/>
      <c r="K705" s="940"/>
      <c r="L705" s="715"/>
      <c r="M705" s="707">
        <v>0</v>
      </c>
      <c r="N705" s="702"/>
      <c r="O705" s="715"/>
      <c r="P705" s="707">
        <v>0</v>
      </c>
      <c r="Q705" s="803"/>
      <c r="R705" s="703"/>
      <c r="S705" s="703"/>
      <c r="T705" s="686"/>
      <c r="U705" s="686"/>
      <c r="V705" s="686"/>
      <c r="W705" s="686"/>
      <c r="X705" s="686"/>
      <c r="Y705" s="686"/>
      <c r="Z705" s="686"/>
      <c r="AA705" s="686"/>
      <c r="AB705" s="686"/>
      <c r="AC705" s="686"/>
      <c r="AD705" s="686"/>
      <c r="AE705" s="703"/>
      <c r="AF705" s="686"/>
      <c r="AG705" s="686"/>
      <c r="AH705" s="686"/>
      <c r="AI705" s="686"/>
      <c r="AJ705" s="686"/>
      <c r="AK705" s="686"/>
      <c r="AL705" s="686"/>
      <c r="AM705" s="686"/>
      <c r="AN705" s="686"/>
      <c r="AO705" s="686"/>
      <c r="AP705" s="704"/>
    </row>
    <row r="706" spans="1:43" ht="12.5" outlineLevel="3">
      <c r="A706" s="799" t="s">
        <v>3033</v>
      </c>
      <c r="B706" s="800" t="s">
        <v>3034</v>
      </c>
      <c r="C706" s="801" t="s">
        <v>3035</v>
      </c>
      <c r="D706" s="802"/>
      <c r="E706" s="803"/>
      <c r="F706" s="686">
        <v>0</v>
      </c>
      <c r="G706" s="686">
        <v>844396.25</v>
      </c>
      <c r="H706" s="686">
        <v>-844396.25</v>
      </c>
      <c r="I706" s="804" t="s">
        <v>3376</v>
      </c>
      <c r="J706" s="804"/>
      <c r="K706" s="805"/>
      <c r="L706" s="705">
        <v>0</v>
      </c>
      <c r="M706" s="707">
        <v>0</v>
      </c>
      <c r="N706" s="805"/>
      <c r="O706" s="705">
        <v>442481.51</v>
      </c>
      <c r="P706" s="707">
        <v>-442481.51</v>
      </c>
      <c r="R706" s="703">
        <v>0</v>
      </c>
      <c r="S706" s="703">
        <v>5067</v>
      </c>
      <c r="T706" s="686">
        <v>6176</v>
      </c>
      <c r="U706" s="686">
        <v>22030</v>
      </c>
      <c r="V706" s="686">
        <v>11403</v>
      </c>
      <c r="W706" s="686">
        <v>0</v>
      </c>
      <c r="X706" s="686">
        <v>318</v>
      </c>
      <c r="Y706" s="686">
        <v>0</v>
      </c>
      <c r="Z706" s="686">
        <v>0</v>
      </c>
      <c r="AA706" s="686">
        <v>0</v>
      </c>
      <c r="AB706" s="686">
        <v>0</v>
      </c>
      <c r="AC706" s="686">
        <v>0</v>
      </c>
      <c r="AD706" s="686">
        <v>844396.25</v>
      </c>
      <c r="AE706" s="703">
        <v>236588.82</v>
      </c>
      <c r="AF706" s="686">
        <v>4983404.7699999996</v>
      </c>
      <c r="AG706" s="686">
        <v>5293922.9000000004</v>
      </c>
      <c r="AH706" s="686">
        <v>996253.91</v>
      </c>
      <c r="AI706" s="686">
        <v>1145191.68</v>
      </c>
      <c r="AJ706" s="686">
        <v>1055601.46</v>
      </c>
      <c r="AK706" s="686">
        <v>442481.51</v>
      </c>
      <c r="AL706" s="686">
        <v>0</v>
      </c>
      <c r="AM706" s="686">
        <v>282</v>
      </c>
      <c r="AN706" s="686">
        <v>282</v>
      </c>
      <c r="AO706" s="686">
        <v>282</v>
      </c>
      <c r="AP706" s="704">
        <v>282</v>
      </c>
      <c r="AQ706" s="686"/>
    </row>
    <row r="707" spans="1:43" ht="12.5" outlineLevel="3">
      <c r="A707" s="799" t="s">
        <v>3036</v>
      </c>
      <c r="B707" s="800" t="s">
        <v>3037</v>
      </c>
      <c r="C707" s="801" t="s">
        <v>3038</v>
      </c>
      <c r="D707" s="802"/>
      <c r="E707" s="803"/>
      <c r="F707" s="686">
        <v>0</v>
      </c>
      <c r="G707" s="686">
        <v>636006.44000000006</v>
      </c>
      <c r="H707" s="686">
        <v>-636006.44000000006</v>
      </c>
      <c r="I707" s="804" t="s">
        <v>3376</v>
      </c>
      <c r="J707" s="804"/>
      <c r="K707" s="805"/>
      <c r="L707" s="705">
        <v>616434.02</v>
      </c>
      <c r="M707" s="707">
        <v>-616434.02</v>
      </c>
      <c r="N707" s="805"/>
      <c r="O707" s="705">
        <v>0</v>
      </c>
      <c r="P707" s="707">
        <v>0</v>
      </c>
      <c r="R707" s="703">
        <v>464967.64</v>
      </c>
      <c r="S707" s="703">
        <v>1186933.07</v>
      </c>
      <c r="T707" s="686">
        <v>1657417.19</v>
      </c>
      <c r="U707" s="686">
        <v>1829892.1099999999</v>
      </c>
      <c r="V707" s="686">
        <v>2482067.98</v>
      </c>
      <c r="W707" s="686">
        <v>2389975.6</v>
      </c>
      <c r="X707" s="686">
        <v>2521031.27</v>
      </c>
      <c r="Y707" s="686">
        <v>1893747.94</v>
      </c>
      <c r="Z707" s="686">
        <v>616434.02</v>
      </c>
      <c r="AA707" s="686">
        <v>1951892.33</v>
      </c>
      <c r="AB707" s="686">
        <v>2029840</v>
      </c>
      <c r="AC707" s="686">
        <v>994791.77</v>
      </c>
      <c r="AD707" s="686">
        <v>636006.44000000006</v>
      </c>
      <c r="AE707" s="703">
        <v>432776.77</v>
      </c>
      <c r="AF707" s="686">
        <v>375450.87</v>
      </c>
      <c r="AG707" s="686">
        <v>759492.3</v>
      </c>
      <c r="AH707" s="686">
        <v>1575672.8</v>
      </c>
      <c r="AI707" s="686">
        <v>0</v>
      </c>
      <c r="AJ707" s="686">
        <v>0</v>
      </c>
      <c r="AK707" s="686">
        <v>0</v>
      </c>
      <c r="AL707" s="686">
        <v>0</v>
      </c>
      <c r="AM707" s="686">
        <v>0</v>
      </c>
      <c r="AN707" s="686">
        <v>0</v>
      </c>
      <c r="AO707" s="686">
        <v>0</v>
      </c>
      <c r="AP707" s="704">
        <v>0</v>
      </c>
      <c r="AQ707" s="686"/>
    </row>
    <row r="708" spans="1:43" ht="12.5" outlineLevel="3">
      <c r="A708" s="799" t="s">
        <v>3039</v>
      </c>
      <c r="B708" s="800" t="s">
        <v>3040</v>
      </c>
      <c r="C708" s="801" t="s">
        <v>3041</v>
      </c>
      <c r="D708" s="802"/>
      <c r="E708" s="803"/>
      <c r="F708" s="686">
        <v>324012.13</v>
      </c>
      <c r="G708" s="686">
        <v>1190852.94</v>
      </c>
      <c r="H708" s="686">
        <v>-866840.80999999994</v>
      </c>
      <c r="I708" s="804">
        <v>-0.72791591714086878</v>
      </c>
      <c r="J708" s="804"/>
      <c r="K708" s="805"/>
      <c r="L708" s="705">
        <v>566699.24</v>
      </c>
      <c r="M708" s="707">
        <v>-242687.11</v>
      </c>
      <c r="N708" s="805"/>
      <c r="O708" s="705">
        <v>170637.96</v>
      </c>
      <c r="P708" s="707">
        <v>153374.17000000001</v>
      </c>
      <c r="R708" s="703">
        <v>296414.55</v>
      </c>
      <c r="S708" s="703">
        <v>127173.6</v>
      </c>
      <c r="T708" s="686">
        <v>43103.23</v>
      </c>
      <c r="U708" s="686">
        <v>0</v>
      </c>
      <c r="V708" s="686">
        <v>-48865.56</v>
      </c>
      <c r="W708" s="686">
        <v>97514.97</v>
      </c>
      <c r="X708" s="686">
        <v>251672.13</v>
      </c>
      <c r="Y708" s="686">
        <v>409112.9</v>
      </c>
      <c r="Z708" s="686">
        <v>566699.24</v>
      </c>
      <c r="AA708" s="686">
        <v>723646.41</v>
      </c>
      <c r="AB708" s="686">
        <v>880544.59</v>
      </c>
      <c r="AC708" s="686">
        <v>1036415.05</v>
      </c>
      <c r="AD708" s="686">
        <v>1190852.94</v>
      </c>
      <c r="AE708" s="703">
        <v>977326.95000000007</v>
      </c>
      <c r="AF708" s="686">
        <v>587622.19000000006</v>
      </c>
      <c r="AG708" s="686">
        <v>174957.14</v>
      </c>
      <c r="AH708" s="686">
        <v>-171092.06</v>
      </c>
      <c r="AI708" s="686">
        <v>-110431.05</v>
      </c>
      <c r="AJ708" s="686">
        <v>19122.740000000002</v>
      </c>
      <c r="AK708" s="686">
        <v>170637.96</v>
      </c>
      <c r="AL708" s="686">
        <v>324012.13</v>
      </c>
      <c r="AM708" s="686">
        <v>324034.73</v>
      </c>
      <c r="AN708" s="686">
        <v>324034.73</v>
      </c>
      <c r="AO708" s="686">
        <v>324034.73</v>
      </c>
      <c r="AP708" s="704">
        <v>324034.73</v>
      </c>
      <c r="AQ708" s="686"/>
    </row>
    <row r="709" spans="1:43" ht="12.5" outlineLevel="3">
      <c r="A709" s="799" t="s">
        <v>3701</v>
      </c>
      <c r="B709" s="800" t="s">
        <v>3702</v>
      </c>
      <c r="C709" s="801" t="s">
        <v>2332</v>
      </c>
      <c r="D709" s="802"/>
      <c r="E709" s="803"/>
      <c r="F709" s="686">
        <v>1602997.8</v>
      </c>
      <c r="G709" s="686">
        <v>0</v>
      </c>
      <c r="H709" s="686">
        <v>1602997.8</v>
      </c>
      <c r="I709" s="804" t="s">
        <v>3376</v>
      </c>
      <c r="J709" s="804"/>
      <c r="K709" s="805"/>
      <c r="L709" s="705">
        <v>0</v>
      </c>
      <c r="M709" s="707">
        <v>1602997.8</v>
      </c>
      <c r="N709" s="805"/>
      <c r="O709" s="705">
        <v>1172723.3700000001</v>
      </c>
      <c r="P709" s="707">
        <v>430274.42999999993</v>
      </c>
      <c r="R709" s="703">
        <v>0</v>
      </c>
      <c r="S709" s="703">
        <v>0</v>
      </c>
      <c r="T709" s="686">
        <v>0</v>
      </c>
      <c r="U709" s="686">
        <v>0</v>
      </c>
      <c r="V709" s="686">
        <v>0</v>
      </c>
      <c r="W709" s="686">
        <v>0</v>
      </c>
      <c r="X709" s="686">
        <v>0</v>
      </c>
      <c r="Y709" s="686">
        <v>0</v>
      </c>
      <c r="Z709" s="686">
        <v>0</v>
      </c>
      <c r="AA709" s="686">
        <v>0</v>
      </c>
      <c r="AB709" s="686">
        <v>0</v>
      </c>
      <c r="AC709" s="686">
        <v>0</v>
      </c>
      <c r="AD709" s="686">
        <v>0</v>
      </c>
      <c r="AE709" s="703">
        <v>0</v>
      </c>
      <c r="AF709" s="686">
        <v>0</v>
      </c>
      <c r="AG709" s="686">
        <v>0</v>
      </c>
      <c r="AH709" s="686">
        <v>415079.03</v>
      </c>
      <c r="AI709" s="686">
        <v>845170.77</v>
      </c>
      <c r="AJ709" s="686">
        <v>1810593.4500000002</v>
      </c>
      <c r="AK709" s="686">
        <v>1172723.3700000001</v>
      </c>
      <c r="AL709" s="686">
        <v>1602997.8</v>
      </c>
      <c r="AM709" s="686">
        <v>1602997.8</v>
      </c>
      <c r="AN709" s="686">
        <v>1602997.8</v>
      </c>
      <c r="AO709" s="686">
        <v>1602997.8</v>
      </c>
      <c r="AP709" s="704">
        <v>1602997.8</v>
      </c>
      <c r="AQ709" s="686"/>
    </row>
    <row r="710" spans="1:43" ht="12.5" outlineLevel="3">
      <c r="A710" s="799" t="s">
        <v>3042</v>
      </c>
      <c r="B710" s="800" t="s">
        <v>3043</v>
      </c>
      <c r="C710" s="801" t="s">
        <v>3044</v>
      </c>
      <c r="D710" s="802"/>
      <c r="E710" s="803"/>
      <c r="F710" s="686">
        <v>339286.69799999997</v>
      </c>
      <c r="G710" s="686">
        <v>751225.49800000002</v>
      </c>
      <c r="H710" s="686">
        <v>-411938.80000000005</v>
      </c>
      <c r="I710" s="804">
        <v>-0.54835572154660817</v>
      </c>
      <c r="J710" s="804"/>
      <c r="K710" s="805"/>
      <c r="L710" s="705">
        <v>964376.978</v>
      </c>
      <c r="M710" s="707">
        <v>-625090.28</v>
      </c>
      <c r="N710" s="805"/>
      <c r="O710" s="705">
        <v>390779.04800000001</v>
      </c>
      <c r="P710" s="707">
        <v>-51492.350000000035</v>
      </c>
      <c r="R710" s="703">
        <v>1390679.9380000001</v>
      </c>
      <c r="S710" s="703">
        <v>1337392.068</v>
      </c>
      <c r="T710" s="686">
        <v>1284104.1980000001</v>
      </c>
      <c r="U710" s="686">
        <v>1230816.328</v>
      </c>
      <c r="V710" s="686">
        <v>1177528.4580000001</v>
      </c>
      <c r="W710" s="686">
        <v>1124240.588</v>
      </c>
      <c r="X710" s="686">
        <v>1070952.7180000001</v>
      </c>
      <c r="Y710" s="686">
        <v>1017664.848</v>
      </c>
      <c r="Z710" s="686">
        <v>964376.978</v>
      </c>
      <c r="AA710" s="686">
        <v>911089.10800000001</v>
      </c>
      <c r="AB710" s="686">
        <v>857801.23800000001</v>
      </c>
      <c r="AC710" s="686">
        <v>804513.36800000002</v>
      </c>
      <c r="AD710" s="686">
        <v>751225.49800000002</v>
      </c>
      <c r="AE710" s="703">
        <v>699733.14800000004</v>
      </c>
      <c r="AF710" s="686">
        <v>648240.79799999995</v>
      </c>
      <c r="AG710" s="686">
        <v>596748.44799999997</v>
      </c>
      <c r="AH710" s="686">
        <v>545256.098</v>
      </c>
      <c r="AI710" s="686">
        <v>493763.74800000002</v>
      </c>
      <c r="AJ710" s="686">
        <v>442271.39799999999</v>
      </c>
      <c r="AK710" s="686">
        <v>390779.04800000001</v>
      </c>
      <c r="AL710" s="686">
        <v>339286.69799999997</v>
      </c>
      <c r="AM710" s="686">
        <v>339286.69799999997</v>
      </c>
      <c r="AN710" s="686">
        <v>339286.69799999997</v>
      </c>
      <c r="AO710" s="686">
        <v>339286.69799999997</v>
      </c>
      <c r="AP710" s="704">
        <v>339286.69799999997</v>
      </c>
      <c r="AQ710" s="686"/>
    </row>
    <row r="711" spans="1:43" ht="12.5" outlineLevel="3">
      <c r="A711" s="799" t="s">
        <v>3045</v>
      </c>
      <c r="B711" s="800" t="s">
        <v>3046</v>
      </c>
      <c r="C711" s="801" t="s">
        <v>3047</v>
      </c>
      <c r="D711" s="802"/>
      <c r="E711" s="803"/>
      <c r="F711" s="686">
        <v>960533.42</v>
      </c>
      <c r="G711" s="686">
        <v>1426702.3</v>
      </c>
      <c r="H711" s="686">
        <v>-466168.88</v>
      </c>
      <c r="I711" s="804">
        <v>-0.32674572684154218</v>
      </c>
      <c r="J711" s="804"/>
      <c r="K711" s="805"/>
      <c r="L711" s="705">
        <v>1659786.74</v>
      </c>
      <c r="M711" s="707">
        <v>-699253.32</v>
      </c>
      <c r="N711" s="805"/>
      <c r="O711" s="705">
        <v>1018804.53</v>
      </c>
      <c r="P711" s="707">
        <v>-58271.109999999986</v>
      </c>
      <c r="R711" s="703">
        <v>2097759.92</v>
      </c>
      <c r="S711" s="703">
        <v>2067684.51</v>
      </c>
      <c r="T711" s="686">
        <v>2009413.4</v>
      </c>
      <c r="U711" s="686">
        <v>1951142.29</v>
      </c>
      <c r="V711" s="686">
        <v>1892871.1800000002</v>
      </c>
      <c r="W711" s="686">
        <v>1834600.07</v>
      </c>
      <c r="X711" s="686">
        <v>1776328.96</v>
      </c>
      <c r="Y711" s="686">
        <v>1718057.85</v>
      </c>
      <c r="Z711" s="686">
        <v>1659786.74</v>
      </c>
      <c r="AA711" s="686">
        <v>1601515.63</v>
      </c>
      <c r="AB711" s="686">
        <v>1543244.52</v>
      </c>
      <c r="AC711" s="686">
        <v>1484973.4100000001</v>
      </c>
      <c r="AD711" s="686">
        <v>1426702.3</v>
      </c>
      <c r="AE711" s="703">
        <v>1368431.19</v>
      </c>
      <c r="AF711" s="686">
        <v>1310160.08</v>
      </c>
      <c r="AG711" s="686">
        <v>1251888.97</v>
      </c>
      <c r="AH711" s="686">
        <v>1193617.8600000001</v>
      </c>
      <c r="AI711" s="686">
        <v>1135346.75</v>
      </c>
      <c r="AJ711" s="686">
        <v>1077075.6399999999</v>
      </c>
      <c r="AK711" s="686">
        <v>1018804.53</v>
      </c>
      <c r="AL711" s="686">
        <v>960533.42</v>
      </c>
      <c r="AM711" s="686">
        <v>960533.42</v>
      </c>
      <c r="AN711" s="686">
        <v>960533.42</v>
      </c>
      <c r="AO711" s="686">
        <v>960533.42</v>
      </c>
      <c r="AP711" s="704">
        <v>960533.42</v>
      </c>
      <c r="AQ711" s="686"/>
    </row>
    <row r="712" spans="1:43" ht="12.5" outlineLevel="3">
      <c r="A712" s="799" t="s">
        <v>3048</v>
      </c>
      <c r="B712" s="800" t="s">
        <v>3049</v>
      </c>
      <c r="C712" s="801" t="s">
        <v>3050</v>
      </c>
      <c r="D712" s="802"/>
      <c r="E712" s="803"/>
      <c r="F712" s="686">
        <v>0.01</v>
      </c>
      <c r="G712" s="686">
        <v>0.01</v>
      </c>
      <c r="H712" s="686">
        <v>0</v>
      </c>
      <c r="I712" s="804">
        <v>0</v>
      </c>
      <c r="J712" s="804"/>
      <c r="K712" s="805"/>
      <c r="L712" s="705">
        <v>0.01</v>
      </c>
      <c r="M712" s="707">
        <v>0</v>
      </c>
      <c r="N712" s="805"/>
      <c r="O712" s="705">
        <v>0.01</v>
      </c>
      <c r="P712" s="707">
        <v>0</v>
      </c>
      <c r="R712" s="703">
        <v>-0.09</v>
      </c>
      <c r="S712" s="703">
        <v>-0.09</v>
      </c>
      <c r="T712" s="686">
        <v>-0.09</v>
      </c>
      <c r="U712" s="686">
        <v>-0.09</v>
      </c>
      <c r="V712" s="686">
        <v>-0.09</v>
      </c>
      <c r="W712" s="686">
        <v>-0.09</v>
      </c>
      <c r="X712" s="686">
        <v>-0.09</v>
      </c>
      <c r="Y712" s="686">
        <v>-0.09</v>
      </c>
      <c r="Z712" s="686">
        <v>0.01</v>
      </c>
      <c r="AA712" s="686">
        <v>0.01</v>
      </c>
      <c r="AB712" s="686">
        <v>0.01</v>
      </c>
      <c r="AC712" s="686">
        <v>0.01</v>
      </c>
      <c r="AD712" s="686">
        <v>0.01</v>
      </c>
      <c r="AE712" s="703">
        <v>0.01</v>
      </c>
      <c r="AF712" s="686">
        <v>0.01</v>
      </c>
      <c r="AG712" s="686">
        <v>0.01</v>
      </c>
      <c r="AH712" s="686">
        <v>0.01</v>
      </c>
      <c r="AI712" s="686">
        <v>0.01</v>
      </c>
      <c r="AJ712" s="686">
        <v>0.01</v>
      </c>
      <c r="AK712" s="686">
        <v>0.01</v>
      </c>
      <c r="AL712" s="686">
        <v>0.01</v>
      </c>
      <c r="AM712" s="686">
        <v>0.01</v>
      </c>
      <c r="AN712" s="686">
        <v>0.01</v>
      </c>
      <c r="AO712" s="686">
        <v>0.01</v>
      </c>
      <c r="AP712" s="704">
        <v>0.01</v>
      </c>
      <c r="AQ712" s="686"/>
    </row>
    <row r="713" spans="1:43" ht="12.5" outlineLevel="3">
      <c r="A713" s="799" t="s">
        <v>3051</v>
      </c>
      <c r="B713" s="800" t="s">
        <v>3052</v>
      </c>
      <c r="C713" s="801" t="s">
        <v>3053</v>
      </c>
      <c r="D713" s="802"/>
      <c r="E713" s="803"/>
      <c r="F713" s="686">
        <v>40681.230000000003</v>
      </c>
      <c r="G713" s="686">
        <v>366130.83</v>
      </c>
      <c r="H713" s="686">
        <v>-325449.60000000003</v>
      </c>
      <c r="I713" s="804">
        <v>-0.888888816055179</v>
      </c>
      <c r="J713" s="804"/>
      <c r="K713" s="805"/>
      <c r="L713" s="705">
        <v>488174.43</v>
      </c>
      <c r="M713" s="707">
        <v>-447493.2</v>
      </c>
      <c r="N713" s="805"/>
      <c r="O713" s="705">
        <v>81362.430000000008</v>
      </c>
      <c r="P713" s="707">
        <v>-40681.200000000004</v>
      </c>
      <c r="R713" s="703">
        <v>488174.43</v>
      </c>
      <c r="S713" s="703">
        <v>488174.43</v>
      </c>
      <c r="T713" s="686">
        <v>488174.43</v>
      </c>
      <c r="U713" s="686">
        <v>488174.43</v>
      </c>
      <c r="V713" s="686">
        <v>488174.43</v>
      </c>
      <c r="W713" s="686">
        <v>488174.43</v>
      </c>
      <c r="X713" s="686">
        <v>488174.43</v>
      </c>
      <c r="Y713" s="686">
        <v>488174.43</v>
      </c>
      <c r="Z713" s="686">
        <v>488174.43</v>
      </c>
      <c r="AA713" s="686">
        <v>488174.43</v>
      </c>
      <c r="AB713" s="686">
        <v>447493.23</v>
      </c>
      <c r="AC713" s="686">
        <v>406812.03</v>
      </c>
      <c r="AD713" s="686">
        <v>366130.83</v>
      </c>
      <c r="AE713" s="703">
        <v>325449.63</v>
      </c>
      <c r="AF713" s="686">
        <v>284768.43</v>
      </c>
      <c r="AG713" s="686">
        <v>244087.23</v>
      </c>
      <c r="AH713" s="686">
        <v>203406.03</v>
      </c>
      <c r="AI713" s="686">
        <v>162724.83000000002</v>
      </c>
      <c r="AJ713" s="686">
        <v>122043.63</v>
      </c>
      <c r="AK713" s="686">
        <v>81362.430000000008</v>
      </c>
      <c r="AL713" s="686">
        <v>40681.230000000003</v>
      </c>
      <c r="AM713" s="686">
        <v>40681.230000000003</v>
      </c>
      <c r="AN713" s="686">
        <v>40681.230000000003</v>
      </c>
      <c r="AO713" s="686">
        <v>40681.230000000003</v>
      </c>
      <c r="AP713" s="704">
        <v>40681.230000000003</v>
      </c>
      <c r="AQ713" s="686"/>
    </row>
    <row r="714" spans="1:43" ht="12.5" outlineLevel="3">
      <c r="A714" s="799" t="s">
        <v>3054</v>
      </c>
      <c r="B714" s="800" t="s">
        <v>3055</v>
      </c>
      <c r="C714" s="801" t="s">
        <v>3056</v>
      </c>
      <c r="D714" s="802"/>
      <c r="E714" s="803"/>
      <c r="F714" s="686">
        <v>513502.84</v>
      </c>
      <c r="G714" s="686">
        <v>0</v>
      </c>
      <c r="H714" s="686">
        <v>513502.84</v>
      </c>
      <c r="I714" s="804" t="s">
        <v>3376</v>
      </c>
      <c r="J714" s="804"/>
      <c r="K714" s="805"/>
      <c r="L714" s="705">
        <v>10215.11</v>
      </c>
      <c r="M714" s="707">
        <v>503287.73000000004</v>
      </c>
      <c r="N714" s="805"/>
      <c r="O714" s="705">
        <v>430427.17</v>
      </c>
      <c r="P714" s="707">
        <v>83075.670000000042</v>
      </c>
      <c r="R714" s="703">
        <v>18121.61</v>
      </c>
      <c r="S714" s="703">
        <v>72406.28</v>
      </c>
      <c r="T714" s="686">
        <v>83645.570000000007</v>
      </c>
      <c r="U714" s="686">
        <v>71274.67</v>
      </c>
      <c r="V714" s="686">
        <v>52880.4</v>
      </c>
      <c r="W714" s="686">
        <v>34034.590000000004</v>
      </c>
      <c r="X714" s="686">
        <v>34406.080000000002</v>
      </c>
      <c r="Y714" s="686">
        <v>23457.07</v>
      </c>
      <c r="Z714" s="686">
        <v>10215.11</v>
      </c>
      <c r="AA714" s="686">
        <v>0</v>
      </c>
      <c r="AB714" s="686">
        <v>0</v>
      </c>
      <c r="AC714" s="686">
        <v>0</v>
      </c>
      <c r="AD714" s="686">
        <v>0</v>
      </c>
      <c r="AE714" s="703">
        <v>1725.95</v>
      </c>
      <c r="AF714" s="686">
        <v>22355.98</v>
      </c>
      <c r="AG714" s="686">
        <v>40351.85</v>
      </c>
      <c r="AH714" s="686">
        <v>142742.06</v>
      </c>
      <c r="AI714" s="686">
        <v>229331.67</v>
      </c>
      <c r="AJ714" s="686">
        <v>313279.40000000002</v>
      </c>
      <c r="AK714" s="686">
        <v>430427.17</v>
      </c>
      <c r="AL714" s="686">
        <v>513502.84</v>
      </c>
      <c r="AM714" s="686">
        <v>513502.84</v>
      </c>
      <c r="AN714" s="686">
        <v>513502.84</v>
      </c>
      <c r="AO714" s="686">
        <v>513502.84</v>
      </c>
      <c r="AP714" s="704">
        <v>513502.84</v>
      </c>
      <c r="AQ714" s="686"/>
    </row>
    <row r="715" spans="1:43" ht="12.5" outlineLevel="3">
      <c r="A715" s="799" t="s">
        <v>3057</v>
      </c>
      <c r="B715" s="800" t="s">
        <v>3058</v>
      </c>
      <c r="C715" s="801" t="s">
        <v>3059</v>
      </c>
      <c r="D715" s="802"/>
      <c r="E715" s="803"/>
      <c r="F715" s="686">
        <v>292401.21799999999</v>
      </c>
      <c r="G715" s="686">
        <v>-2E-3</v>
      </c>
      <c r="H715" s="686">
        <v>292401.21999999997</v>
      </c>
      <c r="I715" s="804" t="s">
        <v>3376</v>
      </c>
      <c r="J715" s="804"/>
      <c r="K715" s="805"/>
      <c r="L715" s="705">
        <v>-2E-3</v>
      </c>
      <c r="M715" s="707">
        <v>292401.21999999997</v>
      </c>
      <c r="N715" s="805"/>
      <c r="O715" s="705">
        <v>-2E-3</v>
      </c>
      <c r="P715" s="707">
        <v>292401.21999999997</v>
      </c>
      <c r="R715" s="703">
        <v>-2E-3</v>
      </c>
      <c r="S715" s="703">
        <v>-2E-3</v>
      </c>
      <c r="T715" s="686">
        <v>-2E-3</v>
      </c>
      <c r="U715" s="686">
        <v>-2E-3</v>
      </c>
      <c r="V715" s="686">
        <v>-2E-3</v>
      </c>
      <c r="W715" s="686">
        <v>-2E-3</v>
      </c>
      <c r="X715" s="686">
        <v>-2E-3</v>
      </c>
      <c r="Y715" s="686">
        <v>-2E-3</v>
      </c>
      <c r="Z715" s="686">
        <v>-2E-3</v>
      </c>
      <c r="AA715" s="686">
        <v>-2E-3</v>
      </c>
      <c r="AB715" s="686">
        <v>-2E-3</v>
      </c>
      <c r="AC715" s="686">
        <v>-2E-3</v>
      </c>
      <c r="AD715" s="686">
        <v>-2E-3</v>
      </c>
      <c r="AE715" s="703">
        <v>-2E-3</v>
      </c>
      <c r="AF715" s="686">
        <v>-2E-3</v>
      </c>
      <c r="AG715" s="686">
        <v>-2E-3</v>
      </c>
      <c r="AH715" s="686">
        <v>-2E-3</v>
      </c>
      <c r="AI715" s="686">
        <v>-2E-3</v>
      </c>
      <c r="AJ715" s="686">
        <v>-2E-3</v>
      </c>
      <c r="AK715" s="686">
        <v>-2E-3</v>
      </c>
      <c r="AL715" s="686">
        <v>292401.21799999999</v>
      </c>
      <c r="AM715" s="686">
        <v>292401.21799999999</v>
      </c>
      <c r="AN715" s="686">
        <v>292401.21799999999</v>
      </c>
      <c r="AO715" s="686">
        <v>292401.21799999999</v>
      </c>
      <c r="AP715" s="704">
        <v>292401.21799999999</v>
      </c>
      <c r="AQ715" s="686"/>
    </row>
    <row r="716" spans="1:43" ht="12.5" outlineLevel="3">
      <c r="A716" s="799" t="s">
        <v>3783</v>
      </c>
      <c r="B716" s="800" t="s">
        <v>3784</v>
      </c>
      <c r="C716" s="801" t="s">
        <v>3785</v>
      </c>
      <c r="D716" s="802"/>
      <c r="E716" s="803"/>
      <c r="F716" s="686">
        <v>671838.56</v>
      </c>
      <c r="G716" s="686">
        <v>0</v>
      </c>
      <c r="H716" s="686">
        <v>671838.56</v>
      </c>
      <c r="I716" s="804" t="s">
        <v>3376</v>
      </c>
      <c r="J716" s="804"/>
      <c r="K716" s="805"/>
      <c r="L716" s="705">
        <v>0</v>
      </c>
      <c r="M716" s="707">
        <v>671838.56</v>
      </c>
      <c r="N716" s="805"/>
      <c r="O716" s="705">
        <v>414562.15</v>
      </c>
      <c r="P716" s="707">
        <v>257276.41000000003</v>
      </c>
      <c r="R716" s="703">
        <v>0</v>
      </c>
      <c r="S716" s="703">
        <v>0</v>
      </c>
      <c r="T716" s="686">
        <v>0</v>
      </c>
      <c r="U716" s="686">
        <v>0</v>
      </c>
      <c r="V716" s="686">
        <v>0</v>
      </c>
      <c r="W716" s="686">
        <v>0</v>
      </c>
      <c r="X716" s="686">
        <v>0</v>
      </c>
      <c r="Y716" s="686">
        <v>0</v>
      </c>
      <c r="Z716" s="686">
        <v>0</v>
      </c>
      <c r="AA716" s="686">
        <v>0</v>
      </c>
      <c r="AB716" s="686">
        <v>0</v>
      </c>
      <c r="AC716" s="686">
        <v>0</v>
      </c>
      <c r="AD716" s="686">
        <v>0</v>
      </c>
      <c r="AE716" s="703">
        <v>0</v>
      </c>
      <c r="AF716" s="686">
        <v>0</v>
      </c>
      <c r="AG716" s="686">
        <v>0</v>
      </c>
      <c r="AH716" s="686">
        <v>0</v>
      </c>
      <c r="AI716" s="686">
        <v>0</v>
      </c>
      <c r="AJ716" s="686">
        <v>0</v>
      </c>
      <c r="AK716" s="686">
        <v>414562.15</v>
      </c>
      <c r="AL716" s="686">
        <v>671838.56</v>
      </c>
      <c r="AM716" s="686">
        <v>671838.56</v>
      </c>
      <c r="AN716" s="686">
        <v>671838.56</v>
      </c>
      <c r="AO716" s="686">
        <v>671838.56</v>
      </c>
      <c r="AP716" s="704">
        <v>671838.56</v>
      </c>
      <c r="AQ716" s="686"/>
    </row>
    <row r="717" spans="1:43" ht="12.5" outlineLevel="3">
      <c r="A717" s="799" t="s">
        <v>3817</v>
      </c>
      <c r="B717" s="800" t="s">
        <v>3818</v>
      </c>
      <c r="C717" s="801" t="s">
        <v>3819</v>
      </c>
      <c r="D717" s="802"/>
      <c r="E717" s="803"/>
      <c r="F717" s="686">
        <v>25368.79</v>
      </c>
      <c r="G717" s="686">
        <v>0</v>
      </c>
      <c r="H717" s="686">
        <v>25368.79</v>
      </c>
      <c r="I717" s="804" t="s">
        <v>3376</v>
      </c>
      <c r="J717" s="804"/>
      <c r="K717" s="805"/>
      <c r="L717" s="705">
        <v>0</v>
      </c>
      <c r="M717" s="707">
        <v>25368.79</v>
      </c>
      <c r="N717" s="805"/>
      <c r="O717" s="705">
        <v>0</v>
      </c>
      <c r="P717" s="707">
        <v>25368.79</v>
      </c>
      <c r="R717" s="703">
        <v>0</v>
      </c>
      <c r="S717" s="703">
        <v>0</v>
      </c>
      <c r="T717" s="686">
        <v>0</v>
      </c>
      <c r="U717" s="686">
        <v>0</v>
      </c>
      <c r="V717" s="686">
        <v>0</v>
      </c>
      <c r="W717" s="686">
        <v>0</v>
      </c>
      <c r="X717" s="686">
        <v>0</v>
      </c>
      <c r="Y717" s="686">
        <v>0</v>
      </c>
      <c r="Z717" s="686">
        <v>0</v>
      </c>
      <c r="AA717" s="686">
        <v>0</v>
      </c>
      <c r="AB717" s="686">
        <v>0</v>
      </c>
      <c r="AC717" s="686">
        <v>0</v>
      </c>
      <c r="AD717" s="686">
        <v>0</v>
      </c>
      <c r="AE717" s="703">
        <v>0</v>
      </c>
      <c r="AF717" s="686">
        <v>0</v>
      </c>
      <c r="AG717" s="686">
        <v>0</v>
      </c>
      <c r="AH717" s="686">
        <v>0</v>
      </c>
      <c r="AI717" s="686">
        <v>0</v>
      </c>
      <c r="AJ717" s="686">
        <v>0</v>
      </c>
      <c r="AK717" s="686">
        <v>0</v>
      </c>
      <c r="AL717" s="686">
        <v>25368.79</v>
      </c>
      <c r="AM717" s="686">
        <v>25368.79</v>
      </c>
      <c r="AN717" s="686">
        <v>25368.79</v>
      </c>
      <c r="AO717" s="686">
        <v>25368.79</v>
      </c>
      <c r="AP717" s="704">
        <v>25368.79</v>
      </c>
      <c r="AQ717" s="686"/>
    </row>
    <row r="718" spans="1:43" ht="12.5" outlineLevel="3">
      <c r="A718" s="799" t="s">
        <v>3060</v>
      </c>
      <c r="B718" s="800" t="s">
        <v>3061</v>
      </c>
      <c r="C718" s="801" t="s">
        <v>3062</v>
      </c>
      <c r="D718" s="802"/>
      <c r="E718" s="803"/>
      <c r="F718" s="686">
        <v>106371556.69</v>
      </c>
      <c r="G718" s="686">
        <v>114950743.12</v>
      </c>
      <c r="H718" s="686">
        <v>-8579186.4300000072</v>
      </c>
      <c r="I718" s="804">
        <v>-7.4633588240869186E-2</v>
      </c>
      <c r="J718" s="804"/>
      <c r="K718" s="805"/>
      <c r="L718" s="705">
        <v>115269493.33</v>
      </c>
      <c r="M718" s="707">
        <v>-8897936.6400000006</v>
      </c>
      <c r="N718" s="805"/>
      <c r="O718" s="705">
        <v>106749518</v>
      </c>
      <c r="P718" s="707">
        <v>-377961.31000000238</v>
      </c>
      <c r="R718" s="703">
        <v>123777726.95999999</v>
      </c>
      <c r="S718" s="703">
        <v>123777726.95999999</v>
      </c>
      <c r="T718" s="686">
        <v>118713625.91</v>
      </c>
      <c r="U718" s="686">
        <v>118107643.79000001</v>
      </c>
      <c r="V718" s="686">
        <v>117305339.95</v>
      </c>
      <c r="W718" s="686">
        <v>116520239.54000001</v>
      </c>
      <c r="X718" s="686">
        <v>115747001.09</v>
      </c>
      <c r="Y718" s="686">
        <v>115825739.86</v>
      </c>
      <c r="Z718" s="686">
        <v>115269493.33</v>
      </c>
      <c r="AA718" s="686">
        <v>115037101.14</v>
      </c>
      <c r="AB718" s="686">
        <v>115524268.18000001</v>
      </c>
      <c r="AC718" s="686">
        <v>115215366.23999999</v>
      </c>
      <c r="AD718" s="686">
        <v>114950743.12</v>
      </c>
      <c r="AE718" s="703">
        <v>114560550.05</v>
      </c>
      <c r="AF718" s="686">
        <v>114170358.34</v>
      </c>
      <c r="AG718" s="686">
        <v>113780166.59999999</v>
      </c>
      <c r="AH718" s="686">
        <v>113389974.86</v>
      </c>
      <c r="AI718" s="686">
        <v>112999783.09999999</v>
      </c>
      <c r="AJ718" s="686">
        <v>107127479.34999999</v>
      </c>
      <c r="AK718" s="686">
        <v>106749518</v>
      </c>
      <c r="AL718" s="686">
        <v>106371556.69</v>
      </c>
      <c r="AM718" s="686">
        <v>106371556.69</v>
      </c>
      <c r="AN718" s="686">
        <v>106371556.69</v>
      </c>
      <c r="AO718" s="686">
        <v>106371556.69</v>
      </c>
      <c r="AP718" s="704">
        <v>106371556.69</v>
      </c>
      <c r="AQ718" s="686"/>
    </row>
    <row r="719" spans="1:43" ht="12.5">
      <c r="A719" s="799" t="s">
        <v>3063</v>
      </c>
      <c r="B719" s="891" t="s">
        <v>1696</v>
      </c>
      <c r="C719" s="902" t="s">
        <v>3064</v>
      </c>
      <c r="D719" s="496"/>
      <c r="E719" s="803"/>
      <c r="F719" s="714">
        <v>111142179.38599999</v>
      </c>
      <c r="G719" s="714">
        <v>120166057.38600001</v>
      </c>
      <c r="H719" s="705">
        <v>-9023878.0000000149</v>
      </c>
      <c r="I719" s="680">
        <v>-7.5095065913773962E-2</v>
      </c>
      <c r="J719" s="939"/>
      <c r="K719" s="940"/>
      <c r="L719" s="715">
        <v>119575179.85599999</v>
      </c>
      <c r="M719" s="707">
        <v>-8433000.4699999988</v>
      </c>
      <c r="N719" s="702"/>
      <c r="O719" s="715">
        <v>110871296.176</v>
      </c>
      <c r="P719" s="707">
        <v>270883.20999999344</v>
      </c>
      <c r="Q719" s="803"/>
      <c r="R719" s="703">
        <v>128533844.956</v>
      </c>
      <c r="S719" s="703">
        <v>129062557.82599999</v>
      </c>
      <c r="T719" s="686">
        <v>124285659.836</v>
      </c>
      <c r="U719" s="686">
        <v>123700973.52600001</v>
      </c>
      <c r="V719" s="686">
        <v>123361399.74600001</v>
      </c>
      <c r="W719" s="686">
        <v>122488779.69600001</v>
      </c>
      <c r="X719" s="686">
        <v>121889884.586</v>
      </c>
      <c r="Y719" s="686">
        <v>121375954.80599999</v>
      </c>
      <c r="Z719" s="686">
        <v>119575179.85599999</v>
      </c>
      <c r="AA719" s="686">
        <v>120713419.05599999</v>
      </c>
      <c r="AB719" s="686">
        <v>121283191.766</v>
      </c>
      <c r="AC719" s="686">
        <v>119942871.87599999</v>
      </c>
      <c r="AD719" s="686">
        <v>120166057.38600001</v>
      </c>
      <c r="AE719" s="703">
        <v>118602582.516</v>
      </c>
      <c r="AF719" s="686">
        <v>122382361.46600001</v>
      </c>
      <c r="AG719" s="686">
        <v>122141615.44599999</v>
      </c>
      <c r="AH719" s="686">
        <v>118290910.596</v>
      </c>
      <c r="AI719" s="686">
        <v>116900881.506</v>
      </c>
      <c r="AJ719" s="686">
        <v>111967467.07599999</v>
      </c>
      <c r="AK719" s="686">
        <v>110871296.176</v>
      </c>
      <c r="AL719" s="686">
        <v>111142179.38599999</v>
      </c>
      <c r="AM719" s="686">
        <v>111142483.986</v>
      </c>
      <c r="AN719" s="686">
        <v>111142483.986</v>
      </c>
      <c r="AO719" s="686">
        <v>111142483.986</v>
      </c>
      <c r="AP719" s="704">
        <v>111142483.986</v>
      </c>
    </row>
    <row r="720" spans="1:43" ht="1" customHeight="1" outlineLevel="2">
      <c r="A720" s="799"/>
      <c r="B720" s="891"/>
      <c r="C720" s="902"/>
      <c r="D720" s="496"/>
      <c r="E720" s="803"/>
      <c r="F720" s="714"/>
      <c r="G720" s="714"/>
      <c r="H720" s="705">
        <v>0</v>
      </c>
      <c r="I720" s="680">
        <v>0</v>
      </c>
      <c r="J720" s="939"/>
      <c r="K720" s="940"/>
      <c r="L720" s="715"/>
      <c r="M720" s="707">
        <v>0</v>
      </c>
      <c r="N720" s="702"/>
      <c r="O720" s="715"/>
      <c r="P720" s="707">
        <v>0</v>
      </c>
      <c r="Q720" s="803"/>
      <c r="R720" s="703"/>
      <c r="S720" s="703"/>
      <c r="T720" s="686"/>
      <c r="U720" s="686"/>
      <c r="V720" s="686"/>
      <c r="W720" s="686"/>
      <c r="X720" s="686"/>
      <c r="Y720" s="686"/>
      <c r="Z720" s="686"/>
      <c r="AA720" s="686"/>
      <c r="AB720" s="686"/>
      <c r="AC720" s="686"/>
      <c r="AD720" s="686"/>
      <c r="AE720" s="703"/>
      <c r="AF720" s="686"/>
      <c r="AG720" s="686"/>
      <c r="AH720" s="686"/>
      <c r="AI720" s="686"/>
      <c r="AJ720" s="686"/>
      <c r="AK720" s="686"/>
      <c r="AL720" s="686"/>
      <c r="AM720" s="686"/>
      <c r="AN720" s="686"/>
      <c r="AO720" s="686"/>
      <c r="AP720" s="704"/>
    </row>
    <row r="721" spans="1:43" ht="12.5">
      <c r="A721" s="799" t="s">
        <v>3065</v>
      </c>
      <c r="B721" s="891" t="s">
        <v>1698</v>
      </c>
      <c r="C721" s="902" t="s">
        <v>3066</v>
      </c>
      <c r="D721" s="496"/>
      <c r="E721" s="803"/>
      <c r="F721" s="714">
        <v>0</v>
      </c>
      <c r="G721" s="714">
        <v>0</v>
      </c>
      <c r="H721" s="705">
        <v>0</v>
      </c>
      <c r="I721" s="680">
        <v>0</v>
      </c>
      <c r="J721" s="939"/>
      <c r="K721" s="940"/>
      <c r="L721" s="715">
        <v>0</v>
      </c>
      <c r="M721" s="707">
        <v>0</v>
      </c>
      <c r="N721" s="702"/>
      <c r="O721" s="715">
        <v>0</v>
      </c>
      <c r="P721" s="707">
        <v>0</v>
      </c>
      <c r="Q721" s="803"/>
      <c r="R721" s="703">
        <v>0</v>
      </c>
      <c r="S721" s="703">
        <v>0</v>
      </c>
      <c r="T721" s="686">
        <v>0</v>
      </c>
      <c r="U721" s="686">
        <v>0</v>
      </c>
      <c r="V721" s="686">
        <v>0</v>
      </c>
      <c r="W721" s="686">
        <v>0</v>
      </c>
      <c r="X721" s="686">
        <v>0</v>
      </c>
      <c r="Y721" s="686">
        <v>0</v>
      </c>
      <c r="Z721" s="686">
        <v>0</v>
      </c>
      <c r="AA721" s="686">
        <v>0</v>
      </c>
      <c r="AB721" s="686">
        <v>0</v>
      </c>
      <c r="AC721" s="686">
        <v>0</v>
      </c>
      <c r="AD721" s="686">
        <v>0</v>
      </c>
      <c r="AE721" s="703">
        <v>0</v>
      </c>
      <c r="AF721" s="686">
        <v>0</v>
      </c>
      <c r="AG721" s="686">
        <v>0</v>
      </c>
      <c r="AH721" s="686">
        <v>0</v>
      </c>
      <c r="AI721" s="686">
        <v>0</v>
      </c>
      <c r="AJ721" s="686">
        <v>0</v>
      </c>
      <c r="AK721" s="686">
        <v>0</v>
      </c>
      <c r="AL721" s="686">
        <v>0</v>
      </c>
      <c r="AM721" s="686">
        <v>0</v>
      </c>
      <c r="AN721" s="686">
        <v>0</v>
      </c>
      <c r="AO721" s="686">
        <v>0</v>
      </c>
      <c r="AP721" s="704">
        <v>0</v>
      </c>
    </row>
    <row r="722" spans="1:43" ht="1" customHeight="1" outlineLevel="2">
      <c r="A722" s="799"/>
      <c r="B722" s="891"/>
      <c r="C722" s="902"/>
      <c r="D722" s="496"/>
      <c r="E722" s="803"/>
      <c r="F722" s="714"/>
      <c r="G722" s="714"/>
      <c r="H722" s="705">
        <v>0</v>
      </c>
      <c r="I722" s="680">
        <v>0</v>
      </c>
      <c r="J722" s="939"/>
      <c r="K722" s="940"/>
      <c r="L722" s="715"/>
      <c r="M722" s="707">
        <v>0</v>
      </c>
      <c r="N722" s="702"/>
      <c r="O722" s="715"/>
      <c r="P722" s="707">
        <v>0</v>
      </c>
      <c r="Q722" s="803"/>
      <c r="R722" s="703"/>
      <c r="S722" s="703"/>
      <c r="T722" s="686"/>
      <c r="U722" s="686"/>
      <c r="V722" s="686"/>
      <c r="W722" s="686"/>
      <c r="X722" s="686"/>
      <c r="Y722" s="686"/>
      <c r="Z722" s="686"/>
      <c r="AA722" s="686"/>
      <c r="AB722" s="686"/>
      <c r="AC722" s="686"/>
      <c r="AD722" s="686"/>
      <c r="AE722" s="703"/>
      <c r="AF722" s="686"/>
      <c r="AG722" s="686"/>
      <c r="AH722" s="686"/>
      <c r="AI722" s="686"/>
      <c r="AJ722" s="686"/>
      <c r="AK722" s="686"/>
      <c r="AL722" s="686"/>
      <c r="AM722" s="686"/>
      <c r="AN722" s="686"/>
      <c r="AO722" s="686"/>
      <c r="AP722" s="704"/>
    </row>
    <row r="723" spans="1:43" ht="12.5" outlineLevel="3">
      <c r="A723" s="799" t="s">
        <v>3067</v>
      </c>
      <c r="B723" s="800" t="s">
        <v>3068</v>
      </c>
      <c r="C723" s="801" t="s">
        <v>3069</v>
      </c>
      <c r="D723" s="802"/>
      <c r="E723" s="803"/>
      <c r="F723" s="686">
        <v>37642711.950000003</v>
      </c>
      <c r="G723" s="686">
        <v>39140758.200000003</v>
      </c>
      <c r="H723" s="686">
        <v>-1498046.25</v>
      </c>
      <c r="I723" s="804">
        <v>-3.827330687733075E-2</v>
      </c>
      <c r="J723" s="804"/>
      <c r="K723" s="805"/>
      <c r="L723" s="705">
        <v>39949013.07</v>
      </c>
      <c r="M723" s="707">
        <v>-2306301.1199999973</v>
      </c>
      <c r="N723" s="805"/>
      <c r="O723" s="705">
        <v>37829967.740000002</v>
      </c>
      <c r="P723" s="707">
        <v>-187255.78999999911</v>
      </c>
      <c r="R723" s="703">
        <v>41221908.07</v>
      </c>
      <c r="S723" s="703">
        <v>41221908.07</v>
      </c>
      <c r="T723" s="686">
        <v>41040066.07</v>
      </c>
      <c r="U723" s="686">
        <v>40858224.07</v>
      </c>
      <c r="V723" s="686">
        <v>40676382.07</v>
      </c>
      <c r="W723" s="686">
        <v>40494539.07</v>
      </c>
      <c r="X723" s="686">
        <v>40312697.07</v>
      </c>
      <c r="Y723" s="686">
        <v>40130855.07</v>
      </c>
      <c r="Z723" s="686">
        <v>39949013.07</v>
      </c>
      <c r="AA723" s="686">
        <v>39764486.07</v>
      </c>
      <c r="AB723" s="686">
        <v>39400337.969999999</v>
      </c>
      <c r="AC723" s="686">
        <v>39325477.299999997</v>
      </c>
      <c r="AD723" s="686">
        <v>39140758.200000003</v>
      </c>
      <c r="AE723" s="703">
        <v>38953502.420000002</v>
      </c>
      <c r="AF723" s="686">
        <v>38766246.640000001</v>
      </c>
      <c r="AG723" s="686">
        <v>38578990.859999999</v>
      </c>
      <c r="AH723" s="686">
        <v>38391735.079999998</v>
      </c>
      <c r="AI723" s="686">
        <v>38204479.299999997</v>
      </c>
      <c r="AJ723" s="686">
        <v>38017223.520000003</v>
      </c>
      <c r="AK723" s="686">
        <v>37829967.740000002</v>
      </c>
      <c r="AL723" s="686">
        <v>37642711.950000003</v>
      </c>
      <c r="AM723" s="686">
        <v>37642711.950000003</v>
      </c>
      <c r="AN723" s="686">
        <v>37642711.950000003</v>
      </c>
      <c r="AO723" s="686">
        <v>37642711.950000003</v>
      </c>
      <c r="AP723" s="704">
        <v>37642711.950000003</v>
      </c>
      <c r="AQ723" s="686"/>
    </row>
    <row r="724" spans="1:43" ht="12.5" outlineLevel="3">
      <c r="A724" s="799" t="s">
        <v>3070</v>
      </c>
      <c r="B724" s="800" t="s">
        <v>3071</v>
      </c>
      <c r="C724" s="801" t="s">
        <v>3072</v>
      </c>
      <c r="D724" s="802"/>
      <c r="E724" s="803"/>
      <c r="F724" s="686">
        <v>-15084374.27</v>
      </c>
      <c r="G724" s="686">
        <v>-15502878.27</v>
      </c>
      <c r="H724" s="686">
        <v>418504</v>
      </c>
      <c r="I724" s="804">
        <v>2.6995245186815234E-2</v>
      </c>
      <c r="J724" s="804"/>
      <c r="K724" s="805"/>
      <c r="L724" s="705">
        <v>-15690426.27</v>
      </c>
      <c r="M724" s="707">
        <v>606052</v>
      </c>
      <c r="N724" s="805"/>
      <c r="O724" s="705">
        <v>-15136687.27</v>
      </c>
      <c r="P724" s="707">
        <v>52313</v>
      </c>
      <c r="R724" s="703">
        <v>-16015024.27</v>
      </c>
      <c r="S724" s="703">
        <v>-16015024.27</v>
      </c>
      <c r="T724" s="686">
        <v>-15968653.27</v>
      </c>
      <c r="U724" s="686">
        <v>-15922282.27</v>
      </c>
      <c r="V724" s="686">
        <v>-15875911.27</v>
      </c>
      <c r="W724" s="686">
        <v>-15829539.27</v>
      </c>
      <c r="X724" s="686">
        <v>-15783168.27</v>
      </c>
      <c r="Y724" s="686">
        <v>-15736797.27</v>
      </c>
      <c r="Z724" s="686">
        <v>-15690426.27</v>
      </c>
      <c r="AA724" s="686">
        <v>-15641370.27</v>
      </c>
      <c r="AB724" s="686">
        <v>-15547956.27</v>
      </c>
      <c r="AC724" s="686">
        <v>-15512119.27</v>
      </c>
      <c r="AD724" s="686">
        <v>-15502878.27</v>
      </c>
      <c r="AE724" s="703">
        <v>-15450565.27</v>
      </c>
      <c r="AF724" s="686">
        <v>-15398252.27</v>
      </c>
      <c r="AG724" s="686">
        <v>-15345939.27</v>
      </c>
      <c r="AH724" s="686">
        <v>-15293626.27</v>
      </c>
      <c r="AI724" s="686">
        <v>-15241313.27</v>
      </c>
      <c r="AJ724" s="686">
        <v>-15189000.27</v>
      </c>
      <c r="AK724" s="686">
        <v>-15136687.27</v>
      </c>
      <c r="AL724" s="686">
        <v>-15084374.27</v>
      </c>
      <c r="AM724" s="686">
        <v>-15084374.27</v>
      </c>
      <c r="AN724" s="686">
        <v>-15084374.27</v>
      </c>
      <c r="AO724" s="686">
        <v>-15084374.27</v>
      </c>
      <c r="AP724" s="704">
        <v>-15084374.27</v>
      </c>
      <c r="AQ724" s="686"/>
    </row>
    <row r="725" spans="1:43" ht="12.5">
      <c r="A725" s="799" t="s">
        <v>3073</v>
      </c>
      <c r="B725" s="891" t="s">
        <v>1710</v>
      </c>
      <c r="C725" s="902" t="s">
        <v>3074</v>
      </c>
      <c r="D725" s="496"/>
      <c r="E725" s="803"/>
      <c r="F725" s="714">
        <v>22558337.680000003</v>
      </c>
      <c r="G725" s="714">
        <v>23637879.930000003</v>
      </c>
      <c r="H725" s="705">
        <v>-1079542.25</v>
      </c>
      <c r="I725" s="680">
        <v>-4.5670011574510942E-2</v>
      </c>
      <c r="J725" s="939"/>
      <c r="K725" s="940"/>
      <c r="L725" s="715">
        <v>24258586.800000001</v>
      </c>
      <c r="M725" s="707">
        <v>-1700249.1199999973</v>
      </c>
      <c r="N725" s="702"/>
      <c r="O725" s="715">
        <v>22693280.470000003</v>
      </c>
      <c r="P725" s="707">
        <v>-134942.78999999911</v>
      </c>
      <c r="Q725" s="803"/>
      <c r="R725" s="703">
        <v>25206883.800000001</v>
      </c>
      <c r="S725" s="703">
        <v>25206883.800000001</v>
      </c>
      <c r="T725" s="686">
        <v>25071412.800000001</v>
      </c>
      <c r="U725" s="686">
        <v>24935941.800000001</v>
      </c>
      <c r="V725" s="686">
        <v>24800470.800000001</v>
      </c>
      <c r="W725" s="686">
        <v>24664999.800000001</v>
      </c>
      <c r="X725" s="686">
        <v>24529528.800000001</v>
      </c>
      <c r="Y725" s="686">
        <v>24394057.800000001</v>
      </c>
      <c r="Z725" s="686">
        <v>24258586.800000001</v>
      </c>
      <c r="AA725" s="686">
        <v>24123115.800000001</v>
      </c>
      <c r="AB725" s="686">
        <v>23852381.699999999</v>
      </c>
      <c r="AC725" s="686">
        <v>23813358.029999997</v>
      </c>
      <c r="AD725" s="686">
        <v>23637879.930000003</v>
      </c>
      <c r="AE725" s="703">
        <v>23502937.150000002</v>
      </c>
      <c r="AF725" s="686">
        <v>23367994.370000001</v>
      </c>
      <c r="AG725" s="686">
        <v>23233051.59</v>
      </c>
      <c r="AH725" s="686">
        <v>23098108.809999999</v>
      </c>
      <c r="AI725" s="686">
        <v>22963166.029999997</v>
      </c>
      <c r="AJ725" s="686">
        <v>22828223.250000004</v>
      </c>
      <c r="AK725" s="686">
        <v>22693280.470000003</v>
      </c>
      <c r="AL725" s="686">
        <v>22558337.680000003</v>
      </c>
      <c r="AM725" s="686">
        <v>22558337.680000003</v>
      </c>
      <c r="AN725" s="686">
        <v>22558337.680000003</v>
      </c>
      <c r="AO725" s="686">
        <v>22558337.680000003</v>
      </c>
      <c r="AP725" s="704">
        <v>22558337.680000003</v>
      </c>
    </row>
    <row r="726" spans="1:43" ht="1" customHeight="1" outlineLevel="2">
      <c r="A726" s="799"/>
      <c r="B726" s="891"/>
      <c r="C726" s="902"/>
      <c r="D726" s="496"/>
      <c r="E726" s="803"/>
      <c r="F726" s="714"/>
      <c r="G726" s="714"/>
      <c r="H726" s="705">
        <v>0</v>
      </c>
      <c r="I726" s="680">
        <v>0</v>
      </c>
      <c r="J726" s="939"/>
      <c r="K726" s="940"/>
      <c r="L726" s="715"/>
      <c r="M726" s="707">
        <v>0</v>
      </c>
      <c r="N726" s="702"/>
      <c r="O726" s="715"/>
      <c r="P726" s="707">
        <v>0</v>
      </c>
      <c r="Q726" s="803"/>
      <c r="R726" s="703"/>
      <c r="S726" s="703"/>
      <c r="T726" s="686"/>
      <c r="U726" s="686"/>
      <c r="V726" s="686"/>
      <c r="W726" s="686"/>
      <c r="X726" s="686"/>
      <c r="Y726" s="686"/>
      <c r="Z726" s="686"/>
      <c r="AA726" s="686"/>
      <c r="AB726" s="686"/>
      <c r="AC726" s="686"/>
      <c r="AD726" s="686"/>
      <c r="AE726" s="703"/>
      <c r="AF726" s="686"/>
      <c r="AG726" s="686"/>
      <c r="AH726" s="686"/>
      <c r="AI726" s="686"/>
      <c r="AJ726" s="686"/>
      <c r="AK726" s="686"/>
      <c r="AL726" s="686"/>
      <c r="AM726" s="686"/>
      <c r="AN726" s="686"/>
      <c r="AO726" s="686"/>
      <c r="AP726" s="704"/>
    </row>
    <row r="727" spans="1:43" ht="12.5" outlineLevel="3">
      <c r="A727" s="799" t="s">
        <v>3075</v>
      </c>
      <c r="B727" s="800" t="s">
        <v>3076</v>
      </c>
      <c r="C727" s="801" t="s">
        <v>3077</v>
      </c>
      <c r="D727" s="802"/>
      <c r="E727" s="803"/>
      <c r="F727" s="686">
        <v>322054475.31</v>
      </c>
      <c r="G727" s="686">
        <v>323806150.67000002</v>
      </c>
      <c r="H727" s="686">
        <v>-1751675.3600000143</v>
      </c>
      <c r="I727" s="804">
        <v>-5.4096420230917604E-3</v>
      </c>
      <c r="J727" s="804"/>
      <c r="K727" s="805"/>
      <c r="L727" s="705">
        <v>318595719.51999998</v>
      </c>
      <c r="M727" s="707">
        <v>3458755.7900000215</v>
      </c>
      <c r="N727" s="805"/>
      <c r="O727" s="705">
        <v>320152247.50999999</v>
      </c>
      <c r="P727" s="707">
        <v>1902227.8000000119</v>
      </c>
      <c r="R727" s="703">
        <v>323530845.01999998</v>
      </c>
      <c r="S727" s="703">
        <v>322289592.98000002</v>
      </c>
      <c r="T727" s="686">
        <v>322427402.12</v>
      </c>
      <c r="U727" s="686">
        <v>321867020.78500003</v>
      </c>
      <c r="V727" s="686">
        <v>320525124.30000001</v>
      </c>
      <c r="W727" s="686">
        <v>318602452.5</v>
      </c>
      <c r="X727" s="686">
        <v>322021141.19999999</v>
      </c>
      <c r="Y727" s="686">
        <v>327303771.01999998</v>
      </c>
      <c r="Z727" s="686">
        <v>318595719.51999998</v>
      </c>
      <c r="AA727" s="686">
        <v>322046279.83999997</v>
      </c>
      <c r="AB727" s="686">
        <v>322433977.83999997</v>
      </c>
      <c r="AC727" s="686">
        <v>322765108.94999999</v>
      </c>
      <c r="AD727" s="686">
        <v>323806150.67000002</v>
      </c>
      <c r="AE727" s="703">
        <v>324676279.26999998</v>
      </c>
      <c r="AF727" s="686">
        <v>324194729.25999999</v>
      </c>
      <c r="AG727" s="686">
        <v>324596873.73000002</v>
      </c>
      <c r="AH727" s="686">
        <v>324484734.20999998</v>
      </c>
      <c r="AI727" s="686">
        <v>323519396.17000002</v>
      </c>
      <c r="AJ727" s="686">
        <v>314705450.92000002</v>
      </c>
      <c r="AK727" s="686">
        <v>320152247.50999999</v>
      </c>
      <c r="AL727" s="686">
        <v>322054475.31</v>
      </c>
      <c r="AM727" s="686">
        <v>322054475.31</v>
      </c>
      <c r="AN727" s="686">
        <v>322054475.31</v>
      </c>
      <c r="AO727" s="686">
        <v>322054475.31</v>
      </c>
      <c r="AP727" s="704">
        <v>322054475.31</v>
      </c>
      <c r="AQ727" s="686"/>
    </row>
    <row r="728" spans="1:43" ht="12.5" outlineLevel="3">
      <c r="A728" s="799" t="s">
        <v>3078</v>
      </c>
      <c r="B728" s="800" t="s">
        <v>3079</v>
      </c>
      <c r="C728" s="801" t="s">
        <v>3080</v>
      </c>
      <c r="D728" s="802"/>
      <c r="E728" s="803"/>
      <c r="F728" s="686">
        <v>34278860.890000001</v>
      </c>
      <c r="G728" s="686">
        <v>35475415.390000001</v>
      </c>
      <c r="H728" s="686">
        <v>-1196554.5</v>
      </c>
      <c r="I728" s="804">
        <v>-3.3729118795245767E-2</v>
      </c>
      <c r="J728" s="804"/>
      <c r="K728" s="805"/>
      <c r="L728" s="705">
        <v>36307926.840000004</v>
      </c>
      <c r="M728" s="707">
        <v>-2029065.950000003</v>
      </c>
      <c r="N728" s="805"/>
      <c r="O728" s="705">
        <v>34380469.82</v>
      </c>
      <c r="P728" s="707">
        <v>-101608.9299999997</v>
      </c>
      <c r="R728" s="703">
        <v>37561087.329999998</v>
      </c>
      <c r="S728" s="703">
        <v>37561087.329999998</v>
      </c>
      <c r="T728" s="686">
        <v>37374698.619999997</v>
      </c>
      <c r="U728" s="686">
        <v>37331011.759999998</v>
      </c>
      <c r="V728" s="686">
        <v>37292879.119999997</v>
      </c>
      <c r="W728" s="686">
        <v>36839727.950000003</v>
      </c>
      <c r="X728" s="686">
        <v>36666432.130000003</v>
      </c>
      <c r="Y728" s="686">
        <v>36489162.049999997</v>
      </c>
      <c r="Z728" s="686">
        <v>36307926.840000004</v>
      </c>
      <c r="AA728" s="686">
        <v>37757716.229999997</v>
      </c>
      <c r="AB728" s="686">
        <v>37965001.369999997</v>
      </c>
      <c r="AC728" s="686">
        <v>38072911.049999997</v>
      </c>
      <c r="AD728" s="686">
        <v>35475415.390000001</v>
      </c>
      <c r="AE728" s="703">
        <v>35259547.920000002</v>
      </c>
      <c r="AF728" s="686">
        <v>35096552.299999997</v>
      </c>
      <c r="AG728" s="686">
        <v>34944880.539999999</v>
      </c>
      <c r="AH728" s="686">
        <v>34809511.479999997</v>
      </c>
      <c r="AI728" s="686">
        <v>34657873.060000002</v>
      </c>
      <c r="AJ728" s="686">
        <v>34491460.380000003</v>
      </c>
      <c r="AK728" s="686">
        <v>34380469.82</v>
      </c>
      <c r="AL728" s="686">
        <v>34278860.890000001</v>
      </c>
      <c r="AM728" s="686">
        <v>34278860.890000001</v>
      </c>
      <c r="AN728" s="686">
        <v>34278860.890000001</v>
      </c>
      <c r="AO728" s="686">
        <v>34278860.890000001</v>
      </c>
      <c r="AP728" s="704">
        <v>34278860.890000001</v>
      </c>
      <c r="AQ728" s="686"/>
    </row>
    <row r="729" spans="1:43" ht="12.5" outlineLevel="3">
      <c r="A729" s="799" t="s">
        <v>3081</v>
      </c>
      <c r="B729" s="800" t="s">
        <v>3082</v>
      </c>
      <c r="C729" s="801" t="s">
        <v>3083</v>
      </c>
      <c r="D729" s="802"/>
      <c r="E729" s="803"/>
      <c r="F729" s="686">
        <v>-65466907.009999998</v>
      </c>
      <c r="G729" s="686">
        <v>-71729881.010000005</v>
      </c>
      <c r="H729" s="686">
        <v>6262974.0000000075</v>
      </c>
      <c r="I729" s="804">
        <v>8.7313319244554072E-2</v>
      </c>
      <c r="J729" s="804"/>
      <c r="K729" s="805"/>
      <c r="L729" s="705">
        <v>-73807356.010000005</v>
      </c>
      <c r="M729" s="707">
        <v>8340449.0000000075</v>
      </c>
      <c r="N729" s="805"/>
      <c r="O729" s="705">
        <v>-65728657.009999998</v>
      </c>
      <c r="P729" s="707">
        <v>261750</v>
      </c>
      <c r="R729" s="703">
        <v>-76856695.010000005</v>
      </c>
      <c r="S729" s="703">
        <v>-76856695.010000005</v>
      </c>
      <c r="T729" s="686">
        <v>-76597330.010000005</v>
      </c>
      <c r="U729" s="686">
        <v>-75970022.010000005</v>
      </c>
      <c r="V729" s="686">
        <v>-75526682.010000005</v>
      </c>
      <c r="W729" s="686">
        <v>-75096850.010000005</v>
      </c>
      <c r="X729" s="686">
        <v>-74667019.010000005</v>
      </c>
      <c r="Y729" s="686">
        <v>-74237188.010000005</v>
      </c>
      <c r="Z729" s="686">
        <v>-73807356.010000005</v>
      </c>
      <c r="AA729" s="686">
        <v>-73381217.010000005</v>
      </c>
      <c r="AB729" s="686">
        <v>-72522478.010000005</v>
      </c>
      <c r="AC729" s="686">
        <v>-72120989.010000005</v>
      </c>
      <c r="AD729" s="686">
        <v>-71729881.010000005</v>
      </c>
      <c r="AE729" s="703">
        <v>-71458952.010000005</v>
      </c>
      <c r="AF729" s="686">
        <v>-71188024.010000005</v>
      </c>
      <c r="AG729" s="686">
        <v>-70917096.010000005</v>
      </c>
      <c r="AH729" s="686">
        <v>-70646168.010000005</v>
      </c>
      <c r="AI729" s="686">
        <v>-70375240.010000005</v>
      </c>
      <c r="AJ729" s="686">
        <v>-65990407.009999998</v>
      </c>
      <c r="AK729" s="686">
        <v>-65728657.009999998</v>
      </c>
      <c r="AL729" s="686">
        <v>-65466907.009999998</v>
      </c>
      <c r="AM729" s="686">
        <v>-65466907.009999998</v>
      </c>
      <c r="AN729" s="686">
        <v>-65466907.009999998</v>
      </c>
      <c r="AO729" s="686">
        <v>-65466907.009999998</v>
      </c>
      <c r="AP729" s="704">
        <v>-65466907.009999998</v>
      </c>
      <c r="AQ729" s="686"/>
    </row>
    <row r="730" spans="1:43" ht="12.5">
      <c r="A730" s="799" t="s">
        <v>3084</v>
      </c>
      <c r="B730" s="891" t="s">
        <v>1722</v>
      </c>
      <c r="C730" s="902" t="s">
        <v>3085</v>
      </c>
      <c r="D730" s="496"/>
      <c r="E730" s="803"/>
      <c r="F730" s="714">
        <v>290866429.19</v>
      </c>
      <c r="G730" s="714">
        <v>287551685.05000001</v>
      </c>
      <c r="H730" s="705">
        <v>3314744.1399999857</v>
      </c>
      <c r="I730" s="680">
        <v>1.1527472493940044E-2</v>
      </c>
      <c r="J730" s="939"/>
      <c r="K730" s="940"/>
      <c r="L730" s="715">
        <v>281096290.35000002</v>
      </c>
      <c r="M730" s="707">
        <v>9770138.8399999738</v>
      </c>
      <c r="N730" s="702"/>
      <c r="O730" s="715">
        <v>288804060.31999999</v>
      </c>
      <c r="P730" s="707">
        <v>2062368.8700000048</v>
      </c>
      <c r="Q730" s="803"/>
      <c r="R730" s="703">
        <v>284235237.33999997</v>
      </c>
      <c r="S730" s="703">
        <v>282993985.30000001</v>
      </c>
      <c r="T730" s="686">
        <v>283204770.73000002</v>
      </c>
      <c r="U730" s="686">
        <v>283228010.53500003</v>
      </c>
      <c r="V730" s="686">
        <v>282291321.41000003</v>
      </c>
      <c r="W730" s="686">
        <v>280345330.44</v>
      </c>
      <c r="X730" s="686">
        <v>284020554.31999999</v>
      </c>
      <c r="Y730" s="686">
        <v>289555745.06</v>
      </c>
      <c r="Z730" s="686">
        <v>281096290.35000002</v>
      </c>
      <c r="AA730" s="686">
        <v>286422779.06</v>
      </c>
      <c r="AB730" s="686">
        <v>287876501.19999999</v>
      </c>
      <c r="AC730" s="686">
        <v>288717030.99000001</v>
      </c>
      <c r="AD730" s="686">
        <v>287551685.05000001</v>
      </c>
      <c r="AE730" s="703">
        <v>288476875.18000001</v>
      </c>
      <c r="AF730" s="686">
        <v>288103257.55000001</v>
      </c>
      <c r="AG730" s="686">
        <v>288624658.26000005</v>
      </c>
      <c r="AH730" s="686">
        <v>288648077.68000001</v>
      </c>
      <c r="AI730" s="686">
        <v>287802029.22000003</v>
      </c>
      <c r="AJ730" s="686">
        <v>283206504.29000002</v>
      </c>
      <c r="AK730" s="686">
        <v>288804060.31999999</v>
      </c>
      <c r="AL730" s="686">
        <v>290866429.19</v>
      </c>
      <c r="AM730" s="686">
        <v>290866429.19</v>
      </c>
      <c r="AN730" s="686">
        <v>290866429.19</v>
      </c>
      <c r="AO730" s="686">
        <v>290866429.19</v>
      </c>
      <c r="AP730" s="704">
        <v>290866429.19</v>
      </c>
    </row>
    <row r="731" spans="1:43" ht="1" customHeight="1" outlineLevel="2">
      <c r="A731" s="799"/>
      <c r="B731" s="891"/>
      <c r="C731" s="902"/>
      <c r="D731" s="496"/>
      <c r="E731" s="803"/>
      <c r="F731" s="714"/>
      <c r="G731" s="714"/>
      <c r="H731" s="705">
        <v>0</v>
      </c>
      <c r="I731" s="680">
        <v>0</v>
      </c>
      <c r="J731" s="939"/>
      <c r="K731" s="940"/>
      <c r="L731" s="715"/>
      <c r="M731" s="707">
        <v>0</v>
      </c>
      <c r="N731" s="702"/>
      <c r="O731" s="715"/>
      <c r="P731" s="707">
        <v>0</v>
      </c>
      <c r="Q731" s="803"/>
      <c r="R731" s="703"/>
      <c r="S731" s="703"/>
      <c r="T731" s="686"/>
      <c r="U731" s="686"/>
      <c r="V731" s="686"/>
      <c r="W731" s="686"/>
      <c r="X731" s="686"/>
      <c r="Y731" s="686"/>
      <c r="Z731" s="686"/>
      <c r="AA731" s="686"/>
      <c r="AB731" s="686"/>
      <c r="AC731" s="686"/>
      <c r="AD731" s="686"/>
      <c r="AE731" s="703"/>
      <c r="AF731" s="686"/>
      <c r="AG731" s="686"/>
      <c r="AH731" s="686"/>
      <c r="AI731" s="686"/>
      <c r="AJ731" s="686"/>
      <c r="AK731" s="686"/>
      <c r="AL731" s="686"/>
      <c r="AM731" s="686"/>
      <c r="AN731" s="686"/>
      <c r="AO731" s="686"/>
      <c r="AP731" s="704"/>
    </row>
    <row r="732" spans="1:43" ht="12.5" outlineLevel="3">
      <c r="A732" s="799" t="s">
        <v>3086</v>
      </c>
      <c r="B732" s="800" t="s">
        <v>3087</v>
      </c>
      <c r="C732" s="801" t="s">
        <v>2503</v>
      </c>
      <c r="D732" s="802"/>
      <c r="E732" s="803"/>
      <c r="F732" s="686">
        <v>124112101.59999999</v>
      </c>
      <c r="G732" s="686">
        <v>120927353.84</v>
      </c>
      <c r="H732" s="686">
        <v>3184747.7599999905</v>
      </c>
      <c r="I732" s="804">
        <v>2.633604109301653E-2</v>
      </c>
      <c r="J732" s="804"/>
      <c r="K732" s="805"/>
      <c r="L732" s="705">
        <v>117625693.25</v>
      </c>
      <c r="M732" s="707">
        <v>6486408.349999994</v>
      </c>
      <c r="N732" s="805"/>
      <c r="O732" s="705">
        <v>125766129.43000001</v>
      </c>
      <c r="P732" s="707">
        <v>-1654027.8300000131</v>
      </c>
      <c r="R732" s="703">
        <v>109094182.84</v>
      </c>
      <c r="S732" s="703">
        <v>109094182.84</v>
      </c>
      <c r="T732" s="686">
        <v>109913203.41</v>
      </c>
      <c r="U732" s="686">
        <v>109664777.52</v>
      </c>
      <c r="V732" s="686">
        <v>108897590.97</v>
      </c>
      <c r="W732" s="686">
        <v>110037199.18000001</v>
      </c>
      <c r="X732" s="686">
        <v>109383451.66</v>
      </c>
      <c r="Y732" s="686">
        <v>119759063.27</v>
      </c>
      <c r="Z732" s="686">
        <v>117625693.25</v>
      </c>
      <c r="AA732" s="686">
        <v>117010074.51000001</v>
      </c>
      <c r="AB732" s="686">
        <v>118349156.77</v>
      </c>
      <c r="AC732" s="686">
        <v>120052258.27</v>
      </c>
      <c r="AD732" s="686">
        <v>120927353.84</v>
      </c>
      <c r="AE732" s="703">
        <v>121537331.08</v>
      </c>
      <c r="AF732" s="686">
        <v>121569076.65000001</v>
      </c>
      <c r="AG732" s="686">
        <v>123661818.12</v>
      </c>
      <c r="AH732" s="686">
        <v>122852949.87</v>
      </c>
      <c r="AI732" s="686">
        <v>123162734.77</v>
      </c>
      <c r="AJ732" s="686">
        <v>132162117.62</v>
      </c>
      <c r="AK732" s="686">
        <v>125766129.43000001</v>
      </c>
      <c r="AL732" s="686">
        <v>124112101.59999999</v>
      </c>
      <c r="AM732" s="686">
        <v>124112101.59999999</v>
      </c>
      <c r="AN732" s="686">
        <v>124112101.59999999</v>
      </c>
      <c r="AO732" s="686">
        <v>124112101.59999999</v>
      </c>
      <c r="AP732" s="704">
        <v>124112101.59999999</v>
      </c>
      <c r="AQ732" s="686"/>
    </row>
    <row r="733" spans="1:43" ht="12.5" outlineLevel="3">
      <c r="A733" s="799" t="s">
        <v>3088</v>
      </c>
      <c r="B733" s="800" t="s">
        <v>3089</v>
      </c>
      <c r="C733" s="801" t="s">
        <v>3090</v>
      </c>
      <c r="D733" s="802"/>
      <c r="E733" s="803"/>
      <c r="F733" s="686">
        <v>1243953.17</v>
      </c>
      <c r="G733" s="686">
        <v>1243953.17</v>
      </c>
      <c r="H733" s="686">
        <v>0</v>
      </c>
      <c r="I733" s="804">
        <v>0</v>
      </c>
      <c r="J733" s="804"/>
      <c r="K733" s="805"/>
      <c r="L733" s="705">
        <v>1432583.17</v>
      </c>
      <c r="M733" s="707">
        <v>-188630</v>
      </c>
      <c r="N733" s="805"/>
      <c r="O733" s="705">
        <v>1243953.17</v>
      </c>
      <c r="P733" s="707">
        <v>0</v>
      </c>
      <c r="R733" s="703">
        <v>1696665.17</v>
      </c>
      <c r="S733" s="703">
        <v>1696665.17</v>
      </c>
      <c r="T733" s="686">
        <v>1658939.17</v>
      </c>
      <c r="U733" s="686">
        <v>1621213.17</v>
      </c>
      <c r="V733" s="686">
        <v>1583487.17</v>
      </c>
      <c r="W733" s="686">
        <v>1545761.17</v>
      </c>
      <c r="X733" s="686">
        <v>1508035.17</v>
      </c>
      <c r="Y733" s="686">
        <v>1470309.17</v>
      </c>
      <c r="Z733" s="686">
        <v>1432583.17</v>
      </c>
      <c r="AA733" s="686">
        <v>1394857.17</v>
      </c>
      <c r="AB733" s="686">
        <v>1319405.17</v>
      </c>
      <c r="AC733" s="686">
        <v>1281679.17</v>
      </c>
      <c r="AD733" s="686">
        <v>1243953.17</v>
      </c>
      <c r="AE733" s="703">
        <v>1243953.17</v>
      </c>
      <c r="AF733" s="686">
        <v>1243953.17</v>
      </c>
      <c r="AG733" s="686">
        <v>1243953.17</v>
      </c>
      <c r="AH733" s="686">
        <v>1243953.17</v>
      </c>
      <c r="AI733" s="686">
        <v>1243953.17</v>
      </c>
      <c r="AJ733" s="686">
        <v>1243953.17</v>
      </c>
      <c r="AK733" s="686">
        <v>1243953.17</v>
      </c>
      <c r="AL733" s="686">
        <v>1243953.17</v>
      </c>
      <c r="AM733" s="686">
        <v>1243953.17</v>
      </c>
      <c r="AN733" s="686">
        <v>1243953.17</v>
      </c>
      <c r="AO733" s="686">
        <v>1243953.17</v>
      </c>
      <c r="AP733" s="704">
        <v>1243953.17</v>
      </c>
      <c r="AQ733" s="686"/>
    </row>
    <row r="734" spans="1:43" ht="12.5" outlineLevel="3">
      <c r="A734" s="799" t="s">
        <v>3091</v>
      </c>
      <c r="B734" s="800" t="s">
        <v>3092</v>
      </c>
      <c r="C734" s="801" t="s">
        <v>3093</v>
      </c>
      <c r="D734" s="802"/>
      <c r="E734" s="803"/>
      <c r="F734" s="686">
        <v>0.09</v>
      </c>
      <c r="G734" s="686">
        <v>0.09</v>
      </c>
      <c r="H734" s="686">
        <v>0</v>
      </c>
      <c r="I734" s="804">
        <v>0</v>
      </c>
      <c r="J734" s="804"/>
      <c r="K734" s="805"/>
      <c r="L734" s="705">
        <v>0.09</v>
      </c>
      <c r="M734" s="707">
        <v>0</v>
      </c>
      <c r="N734" s="805"/>
      <c r="O734" s="705">
        <v>0.09</v>
      </c>
      <c r="P734" s="707">
        <v>0</v>
      </c>
      <c r="R734" s="703">
        <v>0.09</v>
      </c>
      <c r="S734" s="703">
        <v>0.09</v>
      </c>
      <c r="T734" s="686">
        <v>0.09</v>
      </c>
      <c r="U734" s="686">
        <v>0.09</v>
      </c>
      <c r="V734" s="686">
        <v>0.09</v>
      </c>
      <c r="W734" s="686">
        <v>0.09</v>
      </c>
      <c r="X734" s="686">
        <v>0.09</v>
      </c>
      <c r="Y734" s="686">
        <v>0.09</v>
      </c>
      <c r="Z734" s="686">
        <v>0.09</v>
      </c>
      <c r="AA734" s="686">
        <v>0.09</v>
      </c>
      <c r="AB734" s="686">
        <v>0.09</v>
      </c>
      <c r="AC734" s="686">
        <v>0.09</v>
      </c>
      <c r="AD734" s="686">
        <v>0.09</v>
      </c>
      <c r="AE734" s="703">
        <v>0.09</v>
      </c>
      <c r="AF734" s="686">
        <v>0.09</v>
      </c>
      <c r="AG734" s="686">
        <v>0.09</v>
      </c>
      <c r="AH734" s="686">
        <v>0.09</v>
      </c>
      <c r="AI734" s="686">
        <v>0.09</v>
      </c>
      <c r="AJ734" s="686">
        <v>0.09</v>
      </c>
      <c r="AK734" s="686">
        <v>0.09</v>
      </c>
      <c r="AL734" s="686">
        <v>0.09</v>
      </c>
      <c r="AM734" s="686">
        <v>0.09</v>
      </c>
      <c r="AN734" s="686">
        <v>0.09</v>
      </c>
      <c r="AO734" s="686">
        <v>0.09</v>
      </c>
      <c r="AP734" s="704">
        <v>0.09</v>
      </c>
      <c r="AQ734" s="686"/>
    </row>
    <row r="735" spans="1:43" ht="12.5" outlineLevel="3">
      <c r="A735" s="799" t="s">
        <v>3094</v>
      </c>
      <c r="B735" s="800" t="s">
        <v>3095</v>
      </c>
      <c r="C735" s="801" t="s">
        <v>3096</v>
      </c>
      <c r="D735" s="802"/>
      <c r="E735" s="803"/>
      <c r="F735" s="686">
        <v>25755590.609999999</v>
      </c>
      <c r="G735" s="686">
        <v>30671947.379999999</v>
      </c>
      <c r="H735" s="686">
        <v>-4916356.7699999996</v>
      </c>
      <c r="I735" s="804">
        <v>-0.16028838042431462</v>
      </c>
      <c r="J735" s="804"/>
      <c r="K735" s="805"/>
      <c r="L735" s="705">
        <v>30586513.710000001</v>
      </c>
      <c r="M735" s="707">
        <v>-4830923.1000000015</v>
      </c>
      <c r="N735" s="805"/>
      <c r="O735" s="705">
        <v>25805669.52</v>
      </c>
      <c r="P735" s="707">
        <v>-50078.910000000149</v>
      </c>
      <c r="R735" s="703">
        <v>30570414.16</v>
      </c>
      <c r="S735" s="703">
        <v>30570414.16</v>
      </c>
      <c r="T735" s="686">
        <v>30594600.77</v>
      </c>
      <c r="U735" s="686">
        <v>30587068.390000001</v>
      </c>
      <c r="V735" s="686">
        <v>30588785.030000001</v>
      </c>
      <c r="W735" s="686">
        <v>30546465.789999999</v>
      </c>
      <c r="X735" s="686">
        <v>30513723.07</v>
      </c>
      <c r="Y735" s="686">
        <v>30259248.260000002</v>
      </c>
      <c r="Z735" s="686">
        <v>30586513.710000001</v>
      </c>
      <c r="AA735" s="686">
        <v>31000409.690000001</v>
      </c>
      <c r="AB735" s="686">
        <v>31191815.370000001</v>
      </c>
      <c r="AC735" s="686">
        <v>31247521.440000001</v>
      </c>
      <c r="AD735" s="686">
        <v>30671947.379999999</v>
      </c>
      <c r="AE735" s="703">
        <v>30698619.5</v>
      </c>
      <c r="AF735" s="686">
        <v>30635598.530000001</v>
      </c>
      <c r="AG735" s="686">
        <v>30759548.640000001</v>
      </c>
      <c r="AH735" s="686">
        <v>30773975.260000002</v>
      </c>
      <c r="AI735" s="686">
        <v>30794143.25</v>
      </c>
      <c r="AJ735" s="686">
        <v>31274542</v>
      </c>
      <c r="AK735" s="686">
        <v>25805669.52</v>
      </c>
      <c r="AL735" s="686">
        <v>25755590.609999999</v>
      </c>
      <c r="AM735" s="686">
        <v>25755590.609999999</v>
      </c>
      <c r="AN735" s="686">
        <v>25755590.609999999</v>
      </c>
      <c r="AO735" s="686">
        <v>25755590.609999999</v>
      </c>
      <c r="AP735" s="704">
        <v>25755590.609999999</v>
      </c>
      <c r="AQ735" s="686"/>
    </row>
    <row r="736" spans="1:43" ht="12.5" outlineLevel="3">
      <c r="A736" s="799" t="s">
        <v>3097</v>
      </c>
      <c r="B736" s="800" t="s">
        <v>3098</v>
      </c>
      <c r="C736" s="801" t="s">
        <v>3099</v>
      </c>
      <c r="D736" s="802"/>
      <c r="E736" s="803"/>
      <c r="F736" s="686">
        <v>100767913.73</v>
      </c>
      <c r="G736" s="686">
        <v>101146636.94</v>
      </c>
      <c r="H736" s="686">
        <v>-378723.20999999344</v>
      </c>
      <c r="I736" s="804">
        <v>-3.7442985892319025E-3</v>
      </c>
      <c r="J736" s="804"/>
      <c r="K736" s="805"/>
      <c r="L736" s="705">
        <v>99685998.030000001</v>
      </c>
      <c r="M736" s="707">
        <v>1081915.700000003</v>
      </c>
      <c r="N736" s="805"/>
      <c r="O736" s="705">
        <v>100928522.81999999</v>
      </c>
      <c r="P736" s="707">
        <v>-160609.08999998868</v>
      </c>
      <c r="R736" s="703">
        <v>98023054.849999994</v>
      </c>
      <c r="S736" s="703">
        <v>98023054.849999994</v>
      </c>
      <c r="T736" s="686">
        <v>98374163.730000004</v>
      </c>
      <c r="U736" s="686">
        <v>98393595.379999995</v>
      </c>
      <c r="V736" s="686">
        <v>98450038.849999994</v>
      </c>
      <c r="W736" s="686">
        <v>98822127.680000007</v>
      </c>
      <c r="X736" s="686">
        <v>98885571.939999998</v>
      </c>
      <c r="Y736" s="686">
        <v>97898179.459999993</v>
      </c>
      <c r="Z736" s="686">
        <v>99685998.030000001</v>
      </c>
      <c r="AA736" s="686">
        <v>99821755.340000004</v>
      </c>
      <c r="AB736" s="686">
        <v>100470824.41</v>
      </c>
      <c r="AC736" s="686">
        <v>100599496.92</v>
      </c>
      <c r="AD736" s="686">
        <v>101146636.94</v>
      </c>
      <c r="AE736" s="703">
        <v>101546896.98</v>
      </c>
      <c r="AF736" s="686">
        <v>101453120.8</v>
      </c>
      <c r="AG736" s="686">
        <v>102235348.89</v>
      </c>
      <c r="AH736" s="686">
        <v>102475399.70999999</v>
      </c>
      <c r="AI736" s="686">
        <v>102763385.47</v>
      </c>
      <c r="AJ736" s="686">
        <v>105261647.61</v>
      </c>
      <c r="AK736" s="686">
        <v>100928522.81999999</v>
      </c>
      <c r="AL736" s="686">
        <v>100767913.73</v>
      </c>
      <c r="AM736" s="686">
        <v>100767913.73</v>
      </c>
      <c r="AN736" s="686">
        <v>100767913.73</v>
      </c>
      <c r="AO736" s="686">
        <v>100767913.73</v>
      </c>
      <c r="AP736" s="704">
        <v>100767913.73</v>
      </c>
      <c r="AQ736" s="686"/>
    </row>
    <row r="737" spans="1:43" ht="12.5" outlineLevel="3">
      <c r="A737" s="799" t="s">
        <v>3100</v>
      </c>
      <c r="B737" s="800" t="s">
        <v>3101</v>
      </c>
      <c r="C737" s="801" t="s">
        <v>3102</v>
      </c>
      <c r="D737" s="802"/>
      <c r="E737" s="803"/>
      <c r="F737" s="686">
        <v>727578.86</v>
      </c>
      <c r="G737" s="686">
        <v>971034.86</v>
      </c>
      <c r="H737" s="686">
        <v>-243456</v>
      </c>
      <c r="I737" s="804">
        <v>-0.25071808441563054</v>
      </c>
      <c r="J737" s="804"/>
      <c r="K737" s="805"/>
      <c r="L737" s="705">
        <v>566964.86</v>
      </c>
      <c r="M737" s="707">
        <v>160614</v>
      </c>
      <c r="N737" s="805"/>
      <c r="O737" s="705">
        <v>758010.86</v>
      </c>
      <c r="P737" s="707">
        <v>-30432</v>
      </c>
      <c r="R737" s="703">
        <v>-16038.140000000001</v>
      </c>
      <c r="S737" s="703">
        <v>-16038.140000000001</v>
      </c>
      <c r="T737" s="686">
        <v>-48538.14</v>
      </c>
      <c r="U737" s="686">
        <v>160674.86000000002</v>
      </c>
      <c r="V737" s="686">
        <v>249029.86000000002</v>
      </c>
      <c r="W737" s="686">
        <v>328512.86</v>
      </c>
      <c r="X737" s="686">
        <v>407996.86</v>
      </c>
      <c r="Y737" s="686">
        <v>487480.86</v>
      </c>
      <c r="Z737" s="686">
        <v>566964.86</v>
      </c>
      <c r="AA737" s="686">
        <v>646446.86</v>
      </c>
      <c r="AB737" s="686">
        <v>805414.86</v>
      </c>
      <c r="AC737" s="686">
        <v>884897.86</v>
      </c>
      <c r="AD737" s="686">
        <v>971034.86</v>
      </c>
      <c r="AE737" s="703">
        <v>940602.86</v>
      </c>
      <c r="AF737" s="686">
        <v>910170.86</v>
      </c>
      <c r="AG737" s="686">
        <v>879738.86</v>
      </c>
      <c r="AH737" s="686">
        <v>849306.86</v>
      </c>
      <c r="AI737" s="686">
        <v>818874.86</v>
      </c>
      <c r="AJ737" s="686">
        <v>788442.86</v>
      </c>
      <c r="AK737" s="686">
        <v>758010.86</v>
      </c>
      <c r="AL737" s="686">
        <v>727578.86</v>
      </c>
      <c r="AM737" s="686">
        <v>727578.86</v>
      </c>
      <c r="AN737" s="686">
        <v>727578.86</v>
      </c>
      <c r="AO737" s="686">
        <v>727578.86</v>
      </c>
      <c r="AP737" s="704">
        <v>727578.86</v>
      </c>
      <c r="AQ737" s="686"/>
    </row>
    <row r="738" spans="1:43" ht="12.5">
      <c r="A738" s="894" t="s">
        <v>3103</v>
      </c>
      <c r="B738" s="895" t="s">
        <v>1728</v>
      </c>
      <c r="C738" s="921" t="s">
        <v>3104</v>
      </c>
      <c r="D738" s="897"/>
      <c r="E738" s="941"/>
      <c r="F738" s="716">
        <v>252607138.06</v>
      </c>
      <c r="G738" s="716">
        <v>254960926.28000003</v>
      </c>
      <c r="H738" s="708">
        <v>-2353788.2200000286</v>
      </c>
      <c r="I738" s="681">
        <v>-9.2319566544682239E-3</v>
      </c>
      <c r="J738" s="942"/>
      <c r="K738" s="943"/>
      <c r="L738" s="716">
        <v>249897753.11000001</v>
      </c>
      <c r="M738" s="711">
        <v>2709384.9499999881</v>
      </c>
      <c r="N738" s="710"/>
      <c r="O738" s="716">
        <v>254502285.89000002</v>
      </c>
      <c r="P738" s="711">
        <v>-1895147.8300000131</v>
      </c>
      <c r="Q738" s="941"/>
      <c r="R738" s="712">
        <v>239368278.97000003</v>
      </c>
      <c r="S738" s="712">
        <v>239368278.97000003</v>
      </c>
      <c r="T738" s="708">
        <v>240492369.03000003</v>
      </c>
      <c r="U738" s="708">
        <v>240427329.41000003</v>
      </c>
      <c r="V738" s="708">
        <v>239768931.97</v>
      </c>
      <c r="W738" s="708">
        <v>241280066.77000004</v>
      </c>
      <c r="X738" s="708">
        <v>240698778.79000002</v>
      </c>
      <c r="Y738" s="708">
        <v>249874281.11000001</v>
      </c>
      <c r="Z738" s="708">
        <v>249897753.11000001</v>
      </c>
      <c r="AA738" s="708">
        <v>249873543.66000003</v>
      </c>
      <c r="AB738" s="708">
        <v>252136616.67000002</v>
      </c>
      <c r="AC738" s="708">
        <v>254065853.75</v>
      </c>
      <c r="AD738" s="708">
        <v>254960926.28000003</v>
      </c>
      <c r="AE738" s="712">
        <v>255967403.68000001</v>
      </c>
      <c r="AF738" s="708">
        <v>255811920.10000002</v>
      </c>
      <c r="AG738" s="708">
        <v>258780407.77000004</v>
      </c>
      <c r="AH738" s="708">
        <v>258195584.96000004</v>
      </c>
      <c r="AI738" s="708">
        <v>258783091.61000001</v>
      </c>
      <c r="AJ738" s="708">
        <v>270730703.35000002</v>
      </c>
      <c r="AK738" s="708">
        <v>254502285.89000002</v>
      </c>
      <c r="AL738" s="708">
        <v>252607138.06</v>
      </c>
      <c r="AM738" s="708">
        <v>252607138.06</v>
      </c>
      <c r="AN738" s="708">
        <v>252607138.06</v>
      </c>
      <c r="AO738" s="708">
        <v>252607138.06</v>
      </c>
      <c r="AP738" s="713">
        <v>252607138.06</v>
      </c>
    </row>
    <row r="739" spans="1:43" s="863" customFormat="1" ht="13">
      <c r="B739" s="807" t="s">
        <v>1731</v>
      </c>
      <c r="C739" s="925" t="s">
        <v>3105</v>
      </c>
      <c r="D739" s="926"/>
      <c r="E739" s="944"/>
      <c r="F739" s="728">
        <v>701525846.35800004</v>
      </c>
      <c r="G739" s="728">
        <v>697837866.9000001</v>
      </c>
      <c r="H739" s="721">
        <v>3687979.4579999447</v>
      </c>
      <c r="I739" s="683">
        <v>5.2848657731673805E-3</v>
      </c>
      <c r="J739" s="945"/>
      <c r="K739" s="946"/>
      <c r="L739" s="728">
        <v>682023779.648</v>
      </c>
      <c r="M739" s="722">
        <v>19502066.710000038</v>
      </c>
      <c r="N739" s="723"/>
      <c r="O739" s="728">
        <v>701578495.58799994</v>
      </c>
      <c r="P739" s="722">
        <v>-52649.229999899864</v>
      </c>
      <c r="Q739" s="944"/>
      <c r="R739" s="724">
        <v>688060053.47000003</v>
      </c>
      <c r="S739" s="724">
        <v>685807406.898</v>
      </c>
      <c r="T739" s="691">
        <v>681509991.90799999</v>
      </c>
      <c r="U739" s="691">
        <v>680353051.80299997</v>
      </c>
      <c r="V739" s="691">
        <v>678405904.148</v>
      </c>
      <c r="W739" s="691">
        <v>677083219.11800003</v>
      </c>
      <c r="X739" s="691">
        <v>679194581.56800008</v>
      </c>
      <c r="Y739" s="691">
        <v>694050943.84800005</v>
      </c>
      <c r="Z739" s="691">
        <v>682023779.648</v>
      </c>
      <c r="AA739" s="691">
        <v>688099597.38800001</v>
      </c>
      <c r="AB739" s="691">
        <v>692858716.22799993</v>
      </c>
      <c r="AC739" s="691">
        <v>694394866.28799999</v>
      </c>
      <c r="AD739" s="691">
        <v>697837866.9000001</v>
      </c>
      <c r="AE739" s="724">
        <v>697549543.0480001</v>
      </c>
      <c r="AF739" s="691">
        <v>701560223.36800003</v>
      </c>
      <c r="AG739" s="691">
        <v>705292858.57800007</v>
      </c>
      <c r="AH739" s="691">
        <v>700741540.38800001</v>
      </c>
      <c r="AI739" s="691">
        <v>699085408.898</v>
      </c>
      <c r="AJ739" s="691">
        <v>713165347.61800003</v>
      </c>
      <c r="AK739" s="691">
        <v>701578495.58799994</v>
      </c>
      <c r="AL739" s="691">
        <v>701525846.35800004</v>
      </c>
      <c r="AM739" s="691">
        <v>696852966.56800008</v>
      </c>
      <c r="AN739" s="691">
        <v>696852966.56800008</v>
      </c>
      <c r="AO739" s="691">
        <v>696852966.56800008</v>
      </c>
      <c r="AP739" s="725">
        <v>696852966.56800008</v>
      </c>
    </row>
    <row r="740" spans="1:43" s="863" customFormat="1" ht="13">
      <c r="B740" s="807" t="s">
        <v>1734</v>
      </c>
      <c r="C740" s="863" t="s">
        <v>3106</v>
      </c>
      <c r="D740" s="926"/>
      <c r="E740" s="944"/>
      <c r="F740" s="729">
        <v>3100095533.6569996</v>
      </c>
      <c r="G740" s="729">
        <v>3404094828.0029998</v>
      </c>
      <c r="H740" s="721">
        <v>-303999294.34600019</v>
      </c>
      <c r="I740" s="683">
        <v>-8.9304002886529552E-2</v>
      </c>
      <c r="J740" s="945"/>
      <c r="K740" s="946"/>
      <c r="L740" s="728">
        <v>3315160344.3809996</v>
      </c>
      <c r="M740" s="722">
        <v>-215064810.72399998</v>
      </c>
      <c r="N740" s="723"/>
      <c r="O740" s="728">
        <v>3103573807.0430002</v>
      </c>
      <c r="P740" s="722">
        <v>-3478273.3860006332</v>
      </c>
      <c r="Q740" s="944"/>
      <c r="R740" s="724">
        <v>3243855816.4789991</v>
      </c>
      <c r="S740" s="724">
        <v>3242715391.5209999</v>
      </c>
      <c r="T740" s="691">
        <v>3229873295.480999</v>
      </c>
      <c r="U740" s="691">
        <v>3224378827.0669999</v>
      </c>
      <c r="V740" s="691">
        <v>3233004980.4370003</v>
      </c>
      <c r="W740" s="691">
        <v>3234085940.2070003</v>
      </c>
      <c r="X740" s="691">
        <v>3305164286.0710001</v>
      </c>
      <c r="Y740" s="691">
        <v>3328422405.927</v>
      </c>
      <c r="Z740" s="691">
        <v>3315160344.3809996</v>
      </c>
      <c r="AA740" s="691">
        <v>3333421274.1610003</v>
      </c>
      <c r="AB740" s="691">
        <v>3349332016.9910002</v>
      </c>
      <c r="AC740" s="691">
        <v>3364681765.0170002</v>
      </c>
      <c r="AD740" s="691">
        <v>3404094828.0029998</v>
      </c>
      <c r="AE740" s="724">
        <v>3406733054.1430006</v>
      </c>
      <c r="AF740" s="691">
        <v>3406052868.6300001</v>
      </c>
      <c r="AG740" s="691">
        <v>3435699167.2900004</v>
      </c>
      <c r="AH740" s="691">
        <v>3435355588.1479993</v>
      </c>
      <c r="AI740" s="691">
        <v>3449326711.5770006</v>
      </c>
      <c r="AJ740" s="691">
        <v>3074099513.7269998</v>
      </c>
      <c r="AK740" s="691">
        <v>3103573807.0430002</v>
      </c>
      <c r="AL740" s="691">
        <v>3100095533.6569996</v>
      </c>
      <c r="AM740" s="691">
        <v>3007096870.4169998</v>
      </c>
      <c r="AN740" s="691">
        <v>3009177736.4169998</v>
      </c>
      <c r="AO740" s="691">
        <v>3009177736.4169998</v>
      </c>
      <c r="AP740" s="725">
        <v>3009177736.4169998</v>
      </c>
    </row>
    <row r="741" spans="1:43" ht="13">
      <c r="A741" s="799"/>
      <c r="C741" s="863"/>
      <c r="D741" s="496"/>
      <c r="E741" s="953"/>
      <c r="F741" s="954"/>
      <c r="G741" s="954"/>
      <c r="H741" s="705"/>
      <c r="I741" s="680"/>
      <c r="J741" s="955"/>
      <c r="K741" s="956"/>
      <c r="L741" s="957"/>
      <c r="M741" s="707"/>
      <c r="N741" s="774"/>
      <c r="O741" s="957"/>
      <c r="P741" s="707"/>
      <c r="Q741" s="953"/>
      <c r="R741" s="703"/>
      <c r="S741" s="703"/>
      <c r="T741" s="686"/>
      <c r="U741" s="686"/>
      <c r="V741" s="686"/>
      <c r="W741" s="686"/>
      <c r="X741" s="686"/>
      <c r="Y741" s="686"/>
      <c r="Z741" s="686"/>
      <c r="AA741" s="686"/>
      <c r="AB741" s="686"/>
      <c r="AC741" s="686"/>
      <c r="AD741" s="686"/>
      <c r="AE741" s="703"/>
      <c r="AF741" s="686"/>
      <c r="AG741" s="686"/>
      <c r="AH741" s="686"/>
      <c r="AI741" s="686"/>
      <c r="AJ741" s="686"/>
      <c r="AK741" s="686"/>
      <c r="AL741" s="686"/>
      <c r="AM741" s="686"/>
      <c r="AN741" s="686"/>
      <c r="AO741" s="686"/>
      <c r="AP741" s="704"/>
    </row>
    <row r="742" spans="1:43" ht="12.5">
      <c r="A742" s="799"/>
      <c r="C742" s="799" t="s">
        <v>1787</v>
      </c>
      <c r="D742" s="496"/>
      <c r="E742" s="887"/>
      <c r="F742" s="686">
        <v>-1.0000228881835938E-2</v>
      </c>
      <c r="G742" s="686">
        <v>-1.0000228881835938E-2</v>
      </c>
      <c r="H742" s="705"/>
      <c r="I742" s="680"/>
      <c r="J742" s="888"/>
      <c r="K742" s="889"/>
      <c r="L742" s="705">
        <v>-9.9992752075195313E-3</v>
      </c>
      <c r="M742" s="707"/>
      <c r="N742" s="702"/>
      <c r="O742" s="705">
        <v>-9.9997520446777344E-3</v>
      </c>
      <c r="P742" s="707"/>
      <c r="Q742" s="887"/>
      <c r="R742" s="703">
        <v>-9.9992752075195313E-3</v>
      </c>
      <c r="S742" s="703">
        <v>-9.9992752075195313E-3</v>
      </c>
      <c r="T742" s="686">
        <v>-9.9992752075195313E-3</v>
      </c>
      <c r="U742" s="686">
        <v>-9.9997520446777344E-3</v>
      </c>
      <c r="V742" s="686">
        <v>-1.0000228881835938E-2</v>
      </c>
      <c r="W742" s="686">
        <v>-9.9997520446777344E-3</v>
      </c>
      <c r="X742" s="686">
        <v>-1.0000228881835938E-2</v>
      </c>
      <c r="Y742" s="686">
        <v>-1.0000228881835938E-2</v>
      </c>
      <c r="Z742" s="686">
        <v>-9.9992752075195313E-3</v>
      </c>
      <c r="AA742" s="686">
        <v>-9.9997520446777344E-3</v>
      </c>
      <c r="AB742" s="686">
        <v>-1.0000705718994141E-2</v>
      </c>
      <c r="AC742" s="686">
        <v>-9.9997520446777344E-3</v>
      </c>
      <c r="AD742" s="686">
        <v>-1.0000228881835938E-2</v>
      </c>
      <c r="AE742" s="703">
        <v>-1.0000228881835938E-2</v>
      </c>
      <c r="AF742" s="686">
        <v>-1.0000705718994141E-2</v>
      </c>
      <c r="AG742" s="686">
        <v>-1.0000705718994141E-2</v>
      </c>
      <c r="AH742" s="686">
        <v>-9.9997520446777344E-3</v>
      </c>
      <c r="AI742" s="686">
        <v>-1.0000705718994141E-2</v>
      </c>
      <c r="AJ742" s="686">
        <v>-9.9997520446777344E-3</v>
      </c>
      <c r="AK742" s="686">
        <v>-9.9997520446777344E-3</v>
      </c>
      <c r="AL742" s="686">
        <v>-1.0000228881835938E-2</v>
      </c>
      <c r="AM742" s="686">
        <v>-9.9997520446777344E-3</v>
      </c>
      <c r="AN742" s="686">
        <v>-9.9997520446777344E-3</v>
      </c>
      <c r="AO742" s="686">
        <v>-9.9997520446777344E-3</v>
      </c>
      <c r="AP742" s="704">
        <v>-9.9997520446777344E-3</v>
      </c>
    </row>
    <row r="743" spans="1:43" ht="12.5">
      <c r="A743" s="799"/>
      <c r="D743" s="496"/>
      <c r="E743" s="887"/>
      <c r="F743" s="686"/>
      <c r="G743" s="686"/>
      <c r="H743" s="705"/>
      <c r="I743" s="680"/>
      <c r="L743" s="706"/>
      <c r="M743" s="730"/>
      <c r="N743" s="702"/>
      <c r="O743" s="706"/>
      <c r="P743" s="730"/>
      <c r="R743" s="703"/>
      <c r="S743" s="703"/>
      <c r="T743" s="686"/>
      <c r="U743" s="686"/>
      <c r="V743" s="686"/>
      <c r="W743" s="686"/>
      <c r="X743" s="686"/>
      <c r="Y743" s="686"/>
      <c r="Z743" s="686"/>
      <c r="AA743" s="686"/>
      <c r="AB743" s="686"/>
      <c r="AC743" s="686"/>
      <c r="AD743" s="686"/>
      <c r="AE743" s="703"/>
      <c r="AF743" s="686"/>
      <c r="AG743" s="686"/>
      <c r="AH743" s="686"/>
      <c r="AI743" s="686"/>
      <c r="AJ743" s="686"/>
      <c r="AK743" s="686"/>
      <c r="AL743" s="686"/>
      <c r="AM743" s="686"/>
      <c r="AN743" s="686"/>
      <c r="AO743" s="686"/>
      <c r="AP743" s="704"/>
    </row>
    <row r="744" spans="1:43" s="3" customFormat="1" ht="12.5">
      <c r="A744" s="799"/>
      <c r="B744" s="958"/>
      <c r="C744" s="799"/>
      <c r="D744" s="799"/>
      <c r="E744" s="959"/>
      <c r="F744" s="960"/>
      <c r="G744" s="686"/>
      <c r="H744" s="960"/>
      <c r="I744" s="799"/>
      <c r="J744" s="826"/>
      <c r="K744" s="827"/>
      <c r="L744" s="706"/>
      <c r="M744" s="730"/>
      <c r="N744" s="702"/>
      <c r="O744" s="706"/>
      <c r="P744" s="730"/>
      <c r="Q744" s="806"/>
      <c r="R744" s="961"/>
      <c r="S744" s="961"/>
      <c r="T744" s="689"/>
      <c r="U744" s="689"/>
      <c r="V744" s="689"/>
      <c r="W744" s="689"/>
      <c r="X744" s="689"/>
      <c r="Y744" s="689"/>
      <c r="Z744" s="689"/>
      <c r="AA744" s="689"/>
      <c r="AB744" s="689"/>
      <c r="AC744" s="689"/>
      <c r="AD744" s="689"/>
      <c r="AE744" s="961"/>
      <c r="AF744" s="689"/>
      <c r="AG744" s="689"/>
      <c r="AH744" s="689"/>
      <c r="AI744" s="689"/>
      <c r="AJ744" s="689"/>
      <c r="AK744" s="689"/>
      <c r="AL744" s="689"/>
      <c r="AM744" s="689"/>
      <c r="AN744" s="689"/>
      <c r="AO744" s="689"/>
      <c r="AP744" s="962"/>
    </row>
    <row r="745" spans="1:43" ht="15.5">
      <c r="A745" s="799" t="s">
        <v>3107</v>
      </c>
      <c r="C745" s="963" t="s">
        <v>3108</v>
      </c>
      <c r="D745" s="496"/>
      <c r="E745" s="887"/>
      <c r="H745" s="455"/>
      <c r="I745" s="643"/>
      <c r="J745" s="731"/>
      <c r="K745" s="732"/>
      <c r="L745" s="731"/>
      <c r="M745" s="733"/>
      <c r="N745" s="732"/>
      <c r="O745" s="731"/>
      <c r="P745" s="733"/>
      <c r="Q745" s="455"/>
      <c r="R745" s="964"/>
      <c r="S745" s="964"/>
      <c r="T745" s="965"/>
      <c r="U745" s="965"/>
      <c r="V745" s="965"/>
      <c r="W745" s="965"/>
      <c r="X745" s="965"/>
      <c r="Y745" s="965"/>
      <c r="Z745" s="965"/>
      <c r="AA745" s="965"/>
      <c r="AB745" s="965"/>
      <c r="AC745" s="965"/>
      <c r="AD745" s="965"/>
      <c r="AE745" s="964"/>
      <c r="AF745" s="965"/>
      <c r="AG745" s="965"/>
      <c r="AH745" s="965"/>
      <c r="AI745" s="965"/>
      <c r="AJ745" s="965"/>
      <c r="AK745" s="965"/>
      <c r="AL745" s="965"/>
      <c r="AM745" s="965"/>
      <c r="AN745" s="965"/>
      <c r="AO745" s="965"/>
      <c r="AP745" s="966"/>
      <c r="AQ745" s="455"/>
    </row>
    <row r="746" spans="1:43" ht="12.5" outlineLevel="1">
      <c r="A746" s="799" t="s">
        <v>3109</v>
      </c>
      <c r="B746" s="799" t="s">
        <v>3110</v>
      </c>
      <c r="C746" s="799" t="s">
        <v>3111</v>
      </c>
      <c r="D746" s="496"/>
      <c r="E746" s="887"/>
      <c r="F746" s="525">
        <v>414395958.37199998</v>
      </c>
      <c r="G746" s="734">
        <v>377534237.31099999</v>
      </c>
      <c r="H746" s="735">
        <v>36861721.06099999</v>
      </c>
      <c r="I746" s="736">
        <v>9.7638087934881906E-2</v>
      </c>
      <c r="J746" s="737"/>
      <c r="K746" s="738"/>
      <c r="L746" s="739">
        <v>377534237.31099999</v>
      </c>
      <c r="M746" s="740"/>
      <c r="N746" s="738"/>
      <c r="O746" s="739">
        <v>414395958.37199998</v>
      </c>
      <c r="P746" s="740"/>
      <c r="Q746" s="739"/>
      <c r="R746" s="741">
        <v>343572383.73699999</v>
      </c>
      <c r="S746" s="741">
        <v>377534237.31099999</v>
      </c>
      <c r="T746" s="525">
        <v>377534237.31099999</v>
      </c>
      <c r="U746" s="525">
        <v>377534237.31099999</v>
      </c>
      <c r="V746" s="525">
        <v>377534237.31099999</v>
      </c>
      <c r="W746" s="525">
        <v>377534237.31099999</v>
      </c>
      <c r="X746" s="525">
        <v>377534237.31099999</v>
      </c>
      <c r="Y746" s="525">
        <v>377534237.31099999</v>
      </c>
      <c r="Z746" s="525">
        <v>377534237.31099999</v>
      </c>
      <c r="AA746" s="525">
        <v>377534237.31099999</v>
      </c>
      <c r="AB746" s="525">
        <v>377534237.31099999</v>
      </c>
      <c r="AC746" s="525">
        <v>377534237.31099999</v>
      </c>
      <c r="AD746" s="525">
        <v>377534237.31099999</v>
      </c>
      <c r="AE746" s="741">
        <v>414395958.37199998</v>
      </c>
      <c r="AF746" s="525">
        <v>414395958.37199998</v>
      </c>
      <c r="AG746" s="525">
        <v>414395958.37199998</v>
      </c>
      <c r="AH746" s="525">
        <v>414395958.37199998</v>
      </c>
      <c r="AI746" s="525">
        <v>414395958.37199998</v>
      </c>
      <c r="AJ746" s="525">
        <v>414395958.37199998</v>
      </c>
      <c r="AK746" s="525">
        <v>414395958.37199998</v>
      </c>
      <c r="AL746" s="525">
        <v>414395958.37199998</v>
      </c>
      <c r="AM746" s="525">
        <v>414395958.37199998</v>
      </c>
      <c r="AN746" s="525">
        <v>414395958.37199998</v>
      </c>
      <c r="AO746" s="525">
        <v>414395958.37199998</v>
      </c>
      <c r="AP746" s="742">
        <v>414395958.37199998</v>
      </c>
      <c r="AQ746" s="455"/>
    </row>
    <row r="747" spans="1:43" ht="12.5" outlineLevel="2">
      <c r="A747" s="799" t="s">
        <v>3112</v>
      </c>
      <c r="B747" s="799" t="s">
        <v>3113</v>
      </c>
      <c r="C747" s="902" t="s">
        <v>3114</v>
      </c>
      <c r="D747" s="496"/>
      <c r="E747" s="887"/>
      <c r="F747" s="743">
        <v>0</v>
      </c>
      <c r="G747" s="734">
        <v>0</v>
      </c>
      <c r="H747" s="735">
        <v>0</v>
      </c>
      <c r="I747" s="736">
        <v>0</v>
      </c>
      <c r="J747" s="737"/>
      <c r="K747" s="738"/>
      <c r="L747" s="739">
        <v>0</v>
      </c>
      <c r="M747" s="740"/>
      <c r="N747" s="738"/>
      <c r="O747" s="739">
        <v>0</v>
      </c>
      <c r="P747" s="740"/>
      <c r="Q747" s="739"/>
      <c r="R747" s="741">
        <v>0</v>
      </c>
      <c r="S747" s="741">
        <v>0</v>
      </c>
      <c r="T747" s="525">
        <v>0</v>
      </c>
      <c r="U747" s="525">
        <v>0</v>
      </c>
      <c r="V747" s="525">
        <v>0</v>
      </c>
      <c r="W747" s="525">
        <v>0</v>
      </c>
      <c r="X747" s="525">
        <v>0</v>
      </c>
      <c r="Y747" s="525">
        <v>0</v>
      </c>
      <c r="Z747" s="525">
        <v>0</v>
      </c>
      <c r="AA747" s="525">
        <v>0</v>
      </c>
      <c r="AB747" s="525">
        <v>0</v>
      </c>
      <c r="AC747" s="525">
        <v>0</v>
      </c>
      <c r="AD747" s="525">
        <v>0</v>
      </c>
      <c r="AE747" s="741">
        <v>0</v>
      </c>
      <c r="AF747" s="525">
        <v>0</v>
      </c>
      <c r="AG747" s="525">
        <v>0</v>
      </c>
      <c r="AH747" s="525">
        <v>0</v>
      </c>
      <c r="AI747" s="525">
        <v>0</v>
      </c>
      <c r="AJ747" s="525">
        <v>0</v>
      </c>
      <c r="AK747" s="525">
        <v>0</v>
      </c>
      <c r="AL747" s="525">
        <v>0</v>
      </c>
      <c r="AM747" s="525">
        <v>0</v>
      </c>
      <c r="AN747" s="525">
        <v>0</v>
      </c>
      <c r="AO747" s="525">
        <v>0</v>
      </c>
      <c r="AP747" s="742">
        <v>0</v>
      </c>
      <c r="AQ747" s="455"/>
    </row>
    <row r="748" spans="1:43" ht="12.5" outlineLevel="1">
      <c r="A748" s="799"/>
      <c r="B748" s="799" t="s">
        <v>3113</v>
      </c>
      <c r="C748" s="799" t="s">
        <v>3115</v>
      </c>
      <c r="D748" s="496"/>
      <c r="E748" s="887"/>
      <c r="F748" s="743">
        <v>0</v>
      </c>
      <c r="G748" s="734"/>
      <c r="H748" s="735">
        <v>0</v>
      </c>
      <c r="I748" s="736">
        <v>0</v>
      </c>
      <c r="J748" s="737"/>
      <c r="K748" s="738"/>
      <c r="L748" s="739">
        <v>0</v>
      </c>
      <c r="M748" s="740"/>
      <c r="N748" s="738"/>
      <c r="O748" s="739">
        <v>0</v>
      </c>
      <c r="P748" s="740"/>
      <c r="Q748" s="739"/>
      <c r="R748" s="741">
        <v>0</v>
      </c>
      <c r="S748" s="741">
        <v>0</v>
      </c>
      <c r="T748" s="525">
        <v>0</v>
      </c>
      <c r="U748" s="525">
        <v>0</v>
      </c>
      <c r="V748" s="525">
        <v>0</v>
      </c>
      <c r="W748" s="525">
        <v>0</v>
      </c>
      <c r="X748" s="525">
        <v>0</v>
      </c>
      <c r="Y748" s="525">
        <v>0</v>
      </c>
      <c r="Z748" s="525">
        <v>0</v>
      </c>
      <c r="AA748" s="525">
        <v>0</v>
      </c>
      <c r="AB748" s="525">
        <v>0</v>
      </c>
      <c r="AC748" s="525">
        <v>0</v>
      </c>
      <c r="AD748" s="525">
        <v>0</v>
      </c>
      <c r="AE748" s="741">
        <v>0</v>
      </c>
      <c r="AF748" s="525">
        <v>0</v>
      </c>
      <c r="AG748" s="525">
        <v>0</v>
      </c>
      <c r="AH748" s="525">
        <v>0</v>
      </c>
      <c r="AI748" s="525">
        <v>0</v>
      </c>
      <c r="AJ748" s="525">
        <v>0</v>
      </c>
      <c r="AK748" s="525">
        <v>0</v>
      </c>
      <c r="AL748" s="525">
        <v>0</v>
      </c>
      <c r="AM748" s="525">
        <v>0</v>
      </c>
      <c r="AN748" s="525">
        <v>0</v>
      </c>
      <c r="AO748" s="525">
        <v>0</v>
      </c>
      <c r="AP748" s="742">
        <v>0</v>
      </c>
      <c r="AQ748" s="455"/>
    </row>
    <row r="749" spans="1:43" ht="12.5" outlineLevel="1">
      <c r="A749" s="799"/>
      <c r="B749" s="799" t="s">
        <v>3113</v>
      </c>
      <c r="C749" s="799" t="s">
        <v>3116</v>
      </c>
      <c r="D749" s="496"/>
      <c r="E749" s="887"/>
      <c r="F749" s="743">
        <v>0</v>
      </c>
      <c r="G749" s="734"/>
      <c r="H749" s="735">
        <v>0</v>
      </c>
      <c r="I749" s="736">
        <v>0</v>
      </c>
      <c r="J749" s="737"/>
      <c r="K749" s="738"/>
      <c r="L749" s="739">
        <v>0</v>
      </c>
      <c r="M749" s="740"/>
      <c r="N749" s="738"/>
      <c r="O749" s="739">
        <v>0</v>
      </c>
      <c r="P749" s="740"/>
      <c r="Q749" s="739"/>
      <c r="R749" s="741">
        <v>0</v>
      </c>
      <c r="S749" s="741">
        <v>0</v>
      </c>
      <c r="T749" s="525">
        <v>0</v>
      </c>
      <c r="U749" s="525">
        <v>0</v>
      </c>
      <c r="V749" s="525">
        <v>0</v>
      </c>
      <c r="W749" s="525">
        <v>0</v>
      </c>
      <c r="X749" s="525">
        <v>0</v>
      </c>
      <c r="Y749" s="525">
        <v>0</v>
      </c>
      <c r="Z749" s="525">
        <v>0</v>
      </c>
      <c r="AA749" s="525">
        <v>0</v>
      </c>
      <c r="AB749" s="525">
        <v>0</v>
      </c>
      <c r="AC749" s="525">
        <v>0</v>
      </c>
      <c r="AD749" s="525">
        <v>0</v>
      </c>
      <c r="AE749" s="741">
        <v>0</v>
      </c>
      <c r="AF749" s="525">
        <v>0</v>
      </c>
      <c r="AG749" s="525">
        <v>0</v>
      </c>
      <c r="AH749" s="525">
        <v>0</v>
      </c>
      <c r="AI749" s="525">
        <v>0</v>
      </c>
      <c r="AJ749" s="525">
        <v>0</v>
      </c>
      <c r="AK749" s="525">
        <v>0</v>
      </c>
      <c r="AL749" s="525">
        <v>0</v>
      </c>
      <c r="AM749" s="525">
        <v>0</v>
      </c>
      <c r="AN749" s="525">
        <v>0</v>
      </c>
      <c r="AO749" s="525">
        <v>0</v>
      </c>
      <c r="AP749" s="742">
        <v>0</v>
      </c>
      <c r="AQ749" s="455"/>
    </row>
    <row r="750" spans="1:43" ht="12.5" outlineLevel="2">
      <c r="A750" s="799" t="s">
        <v>3117</v>
      </c>
      <c r="C750" s="902" t="s">
        <v>3118</v>
      </c>
      <c r="D750" s="496"/>
      <c r="E750" s="887"/>
      <c r="F750" s="743">
        <v>24895416.758999791</v>
      </c>
      <c r="G750" s="734">
        <v>36861721.060999937</v>
      </c>
      <c r="H750" s="735">
        <v>-11966304.302000146</v>
      </c>
      <c r="I750" s="736">
        <v>-0.32462684751474108</v>
      </c>
      <c r="J750" s="737"/>
      <c r="K750" s="738"/>
      <c r="L750" s="739">
        <v>21414585.024999958</v>
      </c>
      <c r="M750" s="740"/>
      <c r="N750" s="738"/>
      <c r="O750" s="739">
        <v>21855162.443000048</v>
      </c>
      <c r="P750" s="740"/>
      <c r="Q750" s="739"/>
      <c r="R750" s="741">
        <v>33961853.573999763</v>
      </c>
      <c r="S750" s="741">
        <v>1130431.6210000031</v>
      </c>
      <c r="T750" s="525">
        <v>8120504.1709999908</v>
      </c>
      <c r="U750" s="525">
        <v>10959387.351000108</v>
      </c>
      <c r="V750" s="525">
        <v>9496012.6260000654</v>
      </c>
      <c r="W750" s="525">
        <v>8636699.8460000325</v>
      </c>
      <c r="X750" s="525">
        <v>11169983.59500004</v>
      </c>
      <c r="Y750" s="525">
        <v>17563082.950000122</v>
      </c>
      <c r="Z750" s="525">
        <v>21414585.024999958</v>
      </c>
      <c r="AA750" s="525">
        <v>17967491.492999937</v>
      </c>
      <c r="AB750" s="525">
        <v>17800161.93099995</v>
      </c>
      <c r="AC750" s="525">
        <v>21730430.026000045</v>
      </c>
      <c r="AD750" s="525">
        <v>36861721.060999937</v>
      </c>
      <c r="AE750" s="741">
        <v>7578654.9599999841</v>
      </c>
      <c r="AF750" s="525">
        <v>-282985.18700004852</v>
      </c>
      <c r="AG750" s="525">
        <v>11371444.606999991</v>
      </c>
      <c r="AH750" s="525">
        <v>9639160.0500000194</v>
      </c>
      <c r="AI750" s="525">
        <v>4274065.8660000768</v>
      </c>
      <c r="AJ750" s="525">
        <v>17636311.081000052</v>
      </c>
      <c r="AK750" s="525">
        <v>21855162.443000048</v>
      </c>
      <c r="AL750" s="525">
        <v>24895416.758999791</v>
      </c>
      <c r="AM750" s="525">
        <v>32097014.856999658</v>
      </c>
      <c r="AN750" s="525">
        <v>34177880.856999658</v>
      </c>
      <c r="AO750" s="525">
        <v>34177880.856999658</v>
      </c>
      <c r="AP750" s="742">
        <v>34177880.856999658</v>
      </c>
      <c r="AQ750" s="455"/>
    </row>
    <row r="751" spans="1:43" ht="12.5" outlineLevel="2">
      <c r="A751" s="799" t="s">
        <v>3119</v>
      </c>
      <c r="B751" s="799" t="s">
        <v>7</v>
      </c>
      <c r="C751" s="902" t="s">
        <v>3120</v>
      </c>
      <c r="D751" s="496"/>
      <c r="E751" s="887"/>
      <c r="F751" s="743"/>
      <c r="G751" s="734"/>
      <c r="H751" s="735">
        <v>0</v>
      </c>
      <c r="I751" s="736">
        <v>0</v>
      </c>
      <c r="J751" s="737"/>
      <c r="K751" s="738"/>
      <c r="L751" s="739"/>
      <c r="M751" s="740"/>
      <c r="N751" s="738"/>
      <c r="O751" s="739"/>
      <c r="P751" s="740"/>
      <c r="Q751" s="739"/>
      <c r="R751" s="741"/>
      <c r="S751" s="741"/>
      <c r="T751" s="525"/>
      <c r="U751" s="525"/>
      <c r="V751" s="525"/>
      <c r="W751" s="525"/>
      <c r="X751" s="525"/>
      <c r="Y751" s="525"/>
      <c r="Z751" s="525"/>
      <c r="AA751" s="525"/>
      <c r="AB751" s="525"/>
      <c r="AC751" s="525"/>
      <c r="AD751" s="525"/>
      <c r="AE751" s="741"/>
      <c r="AF751" s="525"/>
      <c r="AG751" s="525"/>
      <c r="AH751" s="525"/>
      <c r="AI751" s="525"/>
      <c r="AJ751" s="525"/>
      <c r="AK751" s="525"/>
      <c r="AL751" s="525"/>
      <c r="AM751" s="525"/>
      <c r="AN751" s="525"/>
      <c r="AO751" s="525"/>
      <c r="AP751" s="742"/>
      <c r="AQ751" s="455"/>
    </row>
    <row r="752" spans="1:43" ht="12.5" outlineLevel="2">
      <c r="A752" s="799" t="s">
        <v>3121</v>
      </c>
      <c r="B752" s="967" t="s">
        <v>3122</v>
      </c>
      <c r="C752" s="902" t="s">
        <v>3123</v>
      </c>
      <c r="D752" s="496"/>
      <c r="E752" s="887"/>
      <c r="F752" s="743">
        <v>0</v>
      </c>
      <c r="G752" s="734">
        <v>0</v>
      </c>
      <c r="H752" s="735">
        <v>0</v>
      </c>
      <c r="I752" s="736">
        <v>0</v>
      </c>
      <c r="J752" s="737"/>
      <c r="K752" s="738"/>
      <c r="L752" s="739">
        <v>0</v>
      </c>
      <c r="M752" s="740"/>
      <c r="N752" s="738"/>
      <c r="O752" s="739">
        <v>0</v>
      </c>
      <c r="P752" s="740"/>
      <c r="Q752" s="739"/>
      <c r="R752" s="741">
        <v>0</v>
      </c>
      <c r="S752" s="741">
        <v>0</v>
      </c>
      <c r="T752" s="525">
        <v>0</v>
      </c>
      <c r="U752" s="525">
        <v>0</v>
      </c>
      <c r="V752" s="525">
        <v>0</v>
      </c>
      <c r="W752" s="525">
        <v>0</v>
      </c>
      <c r="X752" s="525">
        <v>0</v>
      </c>
      <c r="Y752" s="525">
        <v>0</v>
      </c>
      <c r="Z752" s="525">
        <v>0</v>
      </c>
      <c r="AA752" s="525">
        <v>0</v>
      </c>
      <c r="AB752" s="525">
        <v>0</v>
      </c>
      <c r="AC752" s="525">
        <v>0</v>
      </c>
      <c r="AD752" s="525">
        <v>0</v>
      </c>
      <c r="AE752" s="741">
        <v>0</v>
      </c>
      <c r="AF752" s="525">
        <v>0</v>
      </c>
      <c r="AG752" s="525">
        <v>0</v>
      </c>
      <c r="AH752" s="525">
        <v>0</v>
      </c>
      <c r="AI752" s="525">
        <v>0</v>
      </c>
      <c r="AJ752" s="525">
        <v>0</v>
      </c>
      <c r="AK752" s="525">
        <v>0</v>
      </c>
      <c r="AL752" s="525">
        <v>0</v>
      </c>
      <c r="AM752" s="525">
        <v>0</v>
      </c>
      <c r="AN752" s="525">
        <v>0</v>
      </c>
      <c r="AO752" s="525">
        <v>0</v>
      </c>
      <c r="AP752" s="742">
        <v>0</v>
      </c>
      <c r="AQ752" s="455"/>
    </row>
    <row r="753" spans="1:43" ht="12.5" outlineLevel="2">
      <c r="A753" s="799" t="s">
        <v>3124</v>
      </c>
      <c r="B753" s="799" t="s">
        <v>3125</v>
      </c>
      <c r="C753" s="902" t="s">
        <v>3126</v>
      </c>
      <c r="D753" s="496"/>
      <c r="E753" s="887"/>
      <c r="F753" s="743">
        <v>0</v>
      </c>
      <c r="G753" s="734">
        <v>0</v>
      </c>
      <c r="H753" s="735">
        <v>0</v>
      </c>
      <c r="I753" s="736">
        <v>0</v>
      </c>
      <c r="J753" s="737"/>
      <c r="K753" s="738"/>
      <c r="L753" s="739">
        <v>0</v>
      </c>
      <c r="M753" s="740"/>
      <c r="N753" s="738"/>
      <c r="O753" s="739">
        <v>0</v>
      </c>
      <c r="P753" s="740"/>
      <c r="Q753" s="739"/>
      <c r="R753" s="741">
        <v>0</v>
      </c>
      <c r="S753" s="741">
        <v>0</v>
      </c>
      <c r="T753" s="525">
        <v>0</v>
      </c>
      <c r="U753" s="525">
        <v>0</v>
      </c>
      <c r="V753" s="525">
        <v>0</v>
      </c>
      <c r="W753" s="525">
        <v>0</v>
      </c>
      <c r="X753" s="525">
        <v>0</v>
      </c>
      <c r="Y753" s="525">
        <v>0</v>
      </c>
      <c r="Z753" s="525">
        <v>0</v>
      </c>
      <c r="AA753" s="525">
        <v>0</v>
      </c>
      <c r="AB753" s="525">
        <v>0</v>
      </c>
      <c r="AC753" s="525">
        <v>0</v>
      </c>
      <c r="AD753" s="525">
        <v>0</v>
      </c>
      <c r="AE753" s="741">
        <v>0</v>
      </c>
      <c r="AF753" s="525">
        <v>0</v>
      </c>
      <c r="AG753" s="525">
        <v>0</v>
      </c>
      <c r="AH753" s="525">
        <v>0</v>
      </c>
      <c r="AI753" s="525">
        <v>0</v>
      </c>
      <c r="AJ753" s="525">
        <v>0</v>
      </c>
      <c r="AK753" s="525">
        <v>0</v>
      </c>
      <c r="AL753" s="525">
        <v>0</v>
      </c>
      <c r="AM753" s="525">
        <v>0</v>
      </c>
      <c r="AN753" s="525">
        <v>0</v>
      </c>
      <c r="AO753" s="525">
        <v>0</v>
      </c>
      <c r="AP753" s="742">
        <v>0</v>
      </c>
      <c r="AQ753" s="455"/>
    </row>
    <row r="754" spans="1:43" ht="12.5" outlineLevel="1">
      <c r="A754" s="799"/>
      <c r="C754" s="799" t="s">
        <v>3127</v>
      </c>
      <c r="D754" s="496"/>
      <c r="E754" s="887"/>
      <c r="F754" s="743">
        <v>24895416.758999791</v>
      </c>
      <c r="G754" s="734"/>
      <c r="H754" s="735">
        <v>24895416.758999791</v>
      </c>
      <c r="I754" s="736" t="s">
        <v>3376</v>
      </c>
      <c r="J754" s="737"/>
      <c r="K754" s="738"/>
      <c r="L754" s="739">
        <v>21414585.024999958</v>
      </c>
      <c r="M754" s="740"/>
      <c r="N754" s="738"/>
      <c r="O754" s="739">
        <v>21855162.443000048</v>
      </c>
      <c r="P754" s="740"/>
      <c r="Q754" s="739"/>
      <c r="R754" s="741">
        <v>33961853.573999763</v>
      </c>
      <c r="S754" s="741">
        <v>1130431.6210000031</v>
      </c>
      <c r="T754" s="525">
        <v>8120504.1709999908</v>
      </c>
      <c r="U754" s="525">
        <v>10959387.351000108</v>
      </c>
      <c r="V754" s="525">
        <v>9496012.6260000654</v>
      </c>
      <c r="W754" s="525">
        <v>8636699.8460000325</v>
      </c>
      <c r="X754" s="525">
        <v>11169983.59500004</v>
      </c>
      <c r="Y754" s="525">
        <v>17563082.950000122</v>
      </c>
      <c r="Z754" s="525">
        <v>21414585.024999958</v>
      </c>
      <c r="AA754" s="525">
        <v>17967491.492999937</v>
      </c>
      <c r="AB754" s="525">
        <v>17800161.93099995</v>
      </c>
      <c r="AC754" s="525">
        <v>21730430.026000045</v>
      </c>
      <c r="AD754" s="525">
        <v>36861721.060999937</v>
      </c>
      <c r="AE754" s="741">
        <v>7578654.9599999841</v>
      </c>
      <c r="AF754" s="525">
        <v>-282985.18700004852</v>
      </c>
      <c r="AG754" s="525">
        <v>11371444.606999991</v>
      </c>
      <c r="AH754" s="525">
        <v>9639160.0500000194</v>
      </c>
      <c r="AI754" s="525">
        <v>4274065.8660000768</v>
      </c>
      <c r="AJ754" s="525">
        <v>17636311.081000052</v>
      </c>
      <c r="AK754" s="525">
        <v>21855162.443000048</v>
      </c>
      <c r="AL754" s="525">
        <v>24895416.758999791</v>
      </c>
      <c r="AM754" s="525">
        <v>32097014.856999658</v>
      </c>
      <c r="AN754" s="525">
        <v>34177880.856999658</v>
      </c>
      <c r="AO754" s="525">
        <v>34177880.856999658</v>
      </c>
      <c r="AP754" s="742">
        <v>34177880.856999658</v>
      </c>
      <c r="AQ754" s="455"/>
    </row>
    <row r="755" spans="1:43" ht="12.5" outlineLevel="2">
      <c r="A755" s="799" t="s">
        <v>3128</v>
      </c>
      <c r="B755" s="968" t="s">
        <v>3129</v>
      </c>
      <c r="C755" s="968" t="s">
        <v>3130</v>
      </c>
      <c r="D755" s="969"/>
      <c r="E755" s="970"/>
      <c r="F755" s="971">
        <v>0</v>
      </c>
      <c r="G755" s="972">
        <v>0</v>
      </c>
      <c r="H755" s="973">
        <v>0</v>
      </c>
      <c r="I755" s="736">
        <v>0</v>
      </c>
      <c r="J755" s="737"/>
      <c r="K755" s="738"/>
      <c r="L755" s="739">
        <v>0</v>
      </c>
      <c r="M755" s="740"/>
      <c r="N755" s="738"/>
      <c r="O755" s="739">
        <v>0</v>
      </c>
      <c r="P755" s="740"/>
      <c r="Q755" s="739"/>
      <c r="R755" s="741">
        <v>0</v>
      </c>
      <c r="S755" s="741">
        <v>0</v>
      </c>
      <c r="T755" s="525">
        <v>0</v>
      </c>
      <c r="U755" s="525">
        <v>0</v>
      </c>
      <c r="V755" s="525">
        <v>0</v>
      </c>
      <c r="W755" s="525">
        <v>0</v>
      </c>
      <c r="X755" s="525">
        <v>0</v>
      </c>
      <c r="Y755" s="525">
        <v>0</v>
      </c>
      <c r="Z755" s="525">
        <v>0</v>
      </c>
      <c r="AA755" s="525">
        <v>0</v>
      </c>
      <c r="AB755" s="525">
        <v>0</v>
      </c>
      <c r="AC755" s="525">
        <v>0</v>
      </c>
      <c r="AD755" s="525">
        <v>0</v>
      </c>
      <c r="AE755" s="741">
        <v>0</v>
      </c>
      <c r="AF755" s="525">
        <v>0</v>
      </c>
      <c r="AG755" s="525">
        <v>0</v>
      </c>
      <c r="AH755" s="525">
        <v>0</v>
      </c>
      <c r="AI755" s="525">
        <v>0</v>
      </c>
      <c r="AJ755" s="525">
        <v>0</v>
      </c>
      <c r="AK755" s="525">
        <v>0</v>
      </c>
      <c r="AL755" s="525">
        <v>0</v>
      </c>
      <c r="AM755" s="525">
        <v>0</v>
      </c>
      <c r="AN755" s="525">
        <v>0</v>
      </c>
      <c r="AO755" s="525">
        <v>0</v>
      </c>
      <c r="AP755" s="742">
        <v>0</v>
      </c>
      <c r="AQ755" s="455"/>
    </row>
    <row r="756" spans="1:43" ht="12.5" outlineLevel="1">
      <c r="A756" s="799"/>
      <c r="B756" s="967" t="s">
        <v>3131</v>
      </c>
      <c r="C756" s="799" t="s">
        <v>3130</v>
      </c>
      <c r="D756" s="496"/>
      <c r="E756" s="887"/>
      <c r="F756" s="525">
        <v>0</v>
      </c>
      <c r="G756" s="734"/>
      <c r="H756" s="735"/>
      <c r="I756" s="736"/>
      <c r="J756" s="737"/>
      <c r="K756" s="738"/>
      <c r="L756" s="739"/>
      <c r="M756" s="740"/>
      <c r="N756" s="738"/>
      <c r="O756" s="739"/>
      <c r="P756" s="740"/>
      <c r="Q756" s="739"/>
      <c r="R756" s="741"/>
      <c r="S756" s="741"/>
      <c r="T756" s="525"/>
      <c r="U756" s="525"/>
      <c r="V756" s="525"/>
      <c r="W756" s="525"/>
      <c r="X756" s="525"/>
      <c r="Y756" s="525"/>
      <c r="Z756" s="525"/>
      <c r="AA756" s="525"/>
      <c r="AB756" s="525"/>
      <c r="AC756" s="525"/>
      <c r="AD756" s="525"/>
      <c r="AE756" s="741"/>
      <c r="AF756" s="525"/>
      <c r="AG756" s="525"/>
      <c r="AH756" s="525"/>
      <c r="AI756" s="525"/>
      <c r="AJ756" s="525"/>
      <c r="AK756" s="525"/>
      <c r="AL756" s="525"/>
      <c r="AM756" s="525"/>
      <c r="AN756" s="525"/>
      <c r="AO756" s="525"/>
      <c r="AP756" s="742"/>
      <c r="AQ756" s="455"/>
    </row>
    <row r="757" spans="1:43" ht="12.5" outlineLevel="1">
      <c r="A757" s="799" t="s">
        <v>3132</v>
      </c>
      <c r="C757" s="799" t="s">
        <v>3133</v>
      </c>
      <c r="D757" s="496"/>
      <c r="E757" s="887"/>
      <c r="F757" s="743">
        <v>0</v>
      </c>
      <c r="G757" s="734">
        <v>0</v>
      </c>
      <c r="H757" s="735">
        <v>0</v>
      </c>
      <c r="I757" s="736">
        <v>0</v>
      </c>
      <c r="J757" s="737"/>
      <c r="K757" s="738"/>
      <c r="L757" s="739">
        <v>0</v>
      </c>
      <c r="M757" s="740"/>
      <c r="N757" s="738"/>
      <c r="O757" s="739">
        <v>0</v>
      </c>
      <c r="P757" s="740"/>
      <c r="Q757" s="739"/>
      <c r="R757" s="741">
        <v>0</v>
      </c>
      <c r="S757" s="741">
        <v>0</v>
      </c>
      <c r="T757" s="525">
        <v>0</v>
      </c>
      <c r="U757" s="525">
        <v>0</v>
      </c>
      <c r="V757" s="525">
        <v>0</v>
      </c>
      <c r="W757" s="525">
        <v>0</v>
      </c>
      <c r="X757" s="525">
        <v>0</v>
      </c>
      <c r="Y757" s="525">
        <v>0</v>
      </c>
      <c r="Z757" s="525">
        <v>0</v>
      </c>
      <c r="AA757" s="525">
        <v>0</v>
      </c>
      <c r="AB757" s="525">
        <v>0</v>
      </c>
      <c r="AC757" s="525">
        <v>0</v>
      </c>
      <c r="AD757" s="525">
        <v>0</v>
      </c>
      <c r="AE757" s="741">
        <v>0</v>
      </c>
      <c r="AF757" s="525">
        <v>0</v>
      </c>
      <c r="AG757" s="525">
        <v>0</v>
      </c>
      <c r="AH757" s="525">
        <v>0</v>
      </c>
      <c r="AI757" s="525">
        <v>0</v>
      </c>
      <c r="AJ757" s="525">
        <v>0</v>
      </c>
      <c r="AK757" s="525">
        <v>0</v>
      </c>
      <c r="AL757" s="525">
        <v>0</v>
      </c>
      <c r="AM757" s="525">
        <v>0</v>
      </c>
      <c r="AN757" s="525">
        <v>0</v>
      </c>
      <c r="AO757" s="525">
        <v>0</v>
      </c>
      <c r="AP757" s="742">
        <v>0</v>
      </c>
      <c r="AQ757" s="455"/>
    </row>
    <row r="758" spans="1:43" ht="12.5" outlineLevel="1">
      <c r="A758" s="799" t="s">
        <v>3134</v>
      </c>
      <c r="C758" s="799" t="s">
        <v>3135</v>
      </c>
      <c r="D758" s="496"/>
      <c r="E758" s="887"/>
      <c r="F758" s="743">
        <v>0</v>
      </c>
      <c r="G758" s="734">
        <v>0</v>
      </c>
      <c r="H758" s="735">
        <v>0</v>
      </c>
      <c r="I758" s="736">
        <v>0</v>
      </c>
      <c r="J758" s="737"/>
      <c r="K758" s="738"/>
      <c r="L758" s="739">
        <v>0</v>
      </c>
      <c r="M758" s="740"/>
      <c r="N758" s="738"/>
      <c r="O758" s="739">
        <v>0</v>
      </c>
      <c r="P758" s="740"/>
      <c r="Q758" s="739"/>
      <c r="R758" s="741">
        <v>0</v>
      </c>
      <c r="S758" s="741">
        <v>0</v>
      </c>
      <c r="T758" s="525">
        <v>0</v>
      </c>
      <c r="U758" s="525">
        <v>0</v>
      </c>
      <c r="V758" s="525">
        <v>0</v>
      </c>
      <c r="W758" s="525">
        <v>0</v>
      </c>
      <c r="X758" s="525">
        <v>0</v>
      </c>
      <c r="Y758" s="525">
        <v>0</v>
      </c>
      <c r="Z758" s="525">
        <v>0</v>
      </c>
      <c r="AA758" s="525">
        <v>0</v>
      </c>
      <c r="AB758" s="525">
        <v>0</v>
      </c>
      <c r="AC758" s="525">
        <v>0</v>
      </c>
      <c r="AD758" s="525">
        <v>0</v>
      </c>
      <c r="AE758" s="741">
        <v>0</v>
      </c>
      <c r="AF758" s="525">
        <v>0</v>
      </c>
      <c r="AG758" s="525">
        <v>0</v>
      </c>
      <c r="AH758" s="525">
        <v>0</v>
      </c>
      <c r="AI758" s="525">
        <v>0</v>
      </c>
      <c r="AJ758" s="525">
        <v>0</v>
      </c>
      <c r="AK758" s="525">
        <v>0</v>
      </c>
      <c r="AL758" s="525">
        <v>0</v>
      </c>
      <c r="AM758" s="525">
        <v>0</v>
      </c>
      <c r="AN758" s="525">
        <v>0</v>
      </c>
      <c r="AO758" s="525">
        <v>0</v>
      </c>
      <c r="AP758" s="742">
        <v>0</v>
      </c>
      <c r="AQ758" s="455"/>
    </row>
    <row r="759" spans="1:43" ht="12.5" outlineLevel="1">
      <c r="A759" s="799"/>
      <c r="C759" s="799" t="s">
        <v>3136</v>
      </c>
      <c r="D759" s="496"/>
      <c r="E759" s="887"/>
      <c r="F759" s="743">
        <v>439291375.13099974</v>
      </c>
      <c r="G759" s="734"/>
      <c r="H759" s="735">
        <v>439291375.13099974</v>
      </c>
      <c r="I759" s="736" t="s">
        <v>3376</v>
      </c>
      <c r="J759" s="737"/>
      <c r="K759" s="738"/>
      <c r="L759" s="739">
        <v>398948822.33599997</v>
      </c>
      <c r="M759" s="740"/>
      <c r="N759" s="738"/>
      <c r="O759" s="739">
        <v>436251120.81500006</v>
      </c>
      <c r="P759" s="740"/>
      <c r="Q759" s="739"/>
      <c r="R759" s="741">
        <v>377534237.31099975</v>
      </c>
      <c r="S759" s="741">
        <v>378664668.93199998</v>
      </c>
      <c r="T759" s="525">
        <v>385654741.48199999</v>
      </c>
      <c r="U759" s="525">
        <v>388493624.66200012</v>
      </c>
      <c r="V759" s="525">
        <v>387030249.93700004</v>
      </c>
      <c r="W759" s="525">
        <v>386170937.15700001</v>
      </c>
      <c r="X759" s="525">
        <v>388704220.90600002</v>
      </c>
      <c r="Y759" s="525">
        <v>395097320.2610001</v>
      </c>
      <c r="Z759" s="525">
        <v>398948822.33599997</v>
      </c>
      <c r="AA759" s="525">
        <v>395501728.8039999</v>
      </c>
      <c r="AB759" s="525">
        <v>395334399.24199992</v>
      </c>
      <c r="AC759" s="525">
        <v>399264667.33700001</v>
      </c>
      <c r="AD759" s="525">
        <v>414395958.37199992</v>
      </c>
      <c r="AE759" s="741">
        <v>421974613.33199996</v>
      </c>
      <c r="AF759" s="525">
        <v>414112973.18499994</v>
      </c>
      <c r="AG759" s="525">
        <v>425767402.97899997</v>
      </c>
      <c r="AH759" s="525">
        <v>424035118.42199999</v>
      </c>
      <c r="AI759" s="525">
        <v>418670024.23800004</v>
      </c>
      <c r="AJ759" s="525">
        <v>432032269.45300001</v>
      </c>
      <c r="AK759" s="525">
        <v>436251120.81500006</v>
      </c>
      <c r="AL759" s="525">
        <v>439291375.13099974</v>
      </c>
      <c r="AM759" s="525">
        <v>446492973.22899961</v>
      </c>
      <c r="AN759" s="525">
        <v>448573839.22899961</v>
      </c>
      <c r="AO759" s="525">
        <v>448573839.22899961</v>
      </c>
      <c r="AP759" s="742">
        <v>448573839.22899961</v>
      </c>
      <c r="AQ759" s="455"/>
    </row>
    <row r="760" spans="1:43" ht="12.5" outlineLevel="1">
      <c r="A760" s="799" t="s">
        <v>3137</v>
      </c>
      <c r="B760" s="799" t="s">
        <v>3138</v>
      </c>
      <c r="C760" s="799" t="s">
        <v>3139</v>
      </c>
      <c r="D760" s="496"/>
      <c r="E760" s="887"/>
      <c r="F760" s="743">
        <v>0</v>
      </c>
      <c r="G760" s="734">
        <v>0</v>
      </c>
      <c r="H760" s="735">
        <v>0</v>
      </c>
      <c r="I760" s="736">
        <v>0</v>
      </c>
      <c r="J760" s="737"/>
      <c r="K760" s="738"/>
      <c r="L760" s="739">
        <v>0</v>
      </c>
      <c r="M760" s="740"/>
      <c r="N760" s="738"/>
      <c r="O760" s="739">
        <v>0</v>
      </c>
      <c r="P760" s="740"/>
      <c r="Q760" s="739"/>
      <c r="R760" s="741">
        <v>0</v>
      </c>
      <c r="S760" s="741">
        <v>0</v>
      </c>
      <c r="T760" s="525">
        <v>0</v>
      </c>
      <c r="U760" s="525">
        <v>0</v>
      </c>
      <c r="V760" s="525">
        <v>0</v>
      </c>
      <c r="W760" s="525">
        <v>0</v>
      </c>
      <c r="X760" s="525">
        <v>0</v>
      </c>
      <c r="Y760" s="525">
        <v>0</v>
      </c>
      <c r="Z760" s="525">
        <v>0</v>
      </c>
      <c r="AA760" s="525">
        <v>0</v>
      </c>
      <c r="AB760" s="525">
        <v>0</v>
      </c>
      <c r="AC760" s="525">
        <v>0</v>
      </c>
      <c r="AD760" s="525">
        <v>0</v>
      </c>
      <c r="AE760" s="741">
        <v>0</v>
      </c>
      <c r="AF760" s="525">
        <v>0</v>
      </c>
      <c r="AG760" s="525">
        <v>0</v>
      </c>
      <c r="AH760" s="525">
        <v>0</v>
      </c>
      <c r="AI760" s="525">
        <v>0</v>
      </c>
      <c r="AJ760" s="525">
        <v>0</v>
      </c>
      <c r="AK760" s="525">
        <v>0</v>
      </c>
      <c r="AL760" s="525">
        <v>0</v>
      </c>
      <c r="AM760" s="525">
        <v>0</v>
      </c>
      <c r="AN760" s="525">
        <v>0</v>
      </c>
      <c r="AO760" s="525">
        <v>0</v>
      </c>
      <c r="AP760" s="742">
        <v>0</v>
      </c>
      <c r="AQ760" s="455"/>
    </row>
    <row r="761" spans="1:43" ht="12.5" outlineLevel="1">
      <c r="A761" s="799" t="s">
        <v>3140</v>
      </c>
      <c r="B761" s="799" t="s">
        <v>3129</v>
      </c>
      <c r="C761" s="799" t="s">
        <v>3141</v>
      </c>
      <c r="D761" s="496"/>
      <c r="E761" s="887"/>
      <c r="F761" s="743">
        <v>0</v>
      </c>
      <c r="G761" s="734">
        <v>0</v>
      </c>
      <c r="H761" s="735">
        <v>0</v>
      </c>
      <c r="I761" s="736">
        <v>0</v>
      </c>
      <c r="J761" s="737"/>
      <c r="K761" s="738"/>
      <c r="L761" s="739">
        <v>0</v>
      </c>
      <c r="M761" s="740"/>
      <c r="N761" s="738"/>
      <c r="O761" s="739">
        <v>0</v>
      </c>
      <c r="P761" s="740"/>
      <c r="Q761" s="739"/>
      <c r="R761" s="741">
        <v>0</v>
      </c>
      <c r="S761" s="741">
        <v>0</v>
      </c>
      <c r="T761" s="525">
        <v>0</v>
      </c>
      <c r="U761" s="525">
        <v>0</v>
      </c>
      <c r="V761" s="525">
        <v>0</v>
      </c>
      <c r="W761" s="525">
        <v>0</v>
      </c>
      <c r="X761" s="525">
        <v>0</v>
      </c>
      <c r="Y761" s="525">
        <v>0</v>
      </c>
      <c r="Z761" s="525">
        <v>0</v>
      </c>
      <c r="AA761" s="525">
        <v>0</v>
      </c>
      <c r="AB761" s="525">
        <v>0</v>
      </c>
      <c r="AC761" s="525">
        <v>0</v>
      </c>
      <c r="AD761" s="525">
        <v>0</v>
      </c>
      <c r="AE761" s="741">
        <v>0</v>
      </c>
      <c r="AF761" s="525">
        <v>0</v>
      </c>
      <c r="AG761" s="525">
        <v>0</v>
      </c>
      <c r="AH761" s="525">
        <v>0</v>
      </c>
      <c r="AI761" s="525">
        <v>0</v>
      </c>
      <c r="AJ761" s="525">
        <v>0</v>
      </c>
      <c r="AK761" s="525">
        <v>0</v>
      </c>
      <c r="AL761" s="525">
        <v>0</v>
      </c>
      <c r="AM761" s="525">
        <v>0</v>
      </c>
      <c r="AN761" s="525">
        <v>0</v>
      </c>
      <c r="AO761" s="525">
        <v>0</v>
      </c>
      <c r="AP761" s="742">
        <v>0</v>
      </c>
      <c r="AQ761" s="455"/>
    </row>
    <row r="762" spans="1:43" ht="12.5" outlineLevel="1">
      <c r="A762" s="799"/>
      <c r="C762" s="799" t="s">
        <v>3142</v>
      </c>
      <c r="D762" s="496"/>
      <c r="E762" s="887"/>
      <c r="F762" s="743">
        <v>0</v>
      </c>
      <c r="G762" s="734"/>
      <c r="H762" s="735">
        <v>0</v>
      </c>
      <c r="I762" s="736">
        <v>0</v>
      </c>
      <c r="J762" s="737"/>
      <c r="K762" s="738"/>
      <c r="L762" s="734">
        <v>0</v>
      </c>
      <c r="M762" s="740"/>
      <c r="N762" s="738"/>
      <c r="O762" s="734">
        <v>0</v>
      </c>
      <c r="P762" s="740"/>
      <c r="Q762" s="739"/>
      <c r="R762" s="741">
        <v>0</v>
      </c>
      <c r="S762" s="741">
        <v>0</v>
      </c>
      <c r="T762" s="525">
        <v>0</v>
      </c>
      <c r="U762" s="525">
        <v>0</v>
      </c>
      <c r="V762" s="525">
        <v>0</v>
      </c>
      <c r="W762" s="525">
        <v>0</v>
      </c>
      <c r="X762" s="525">
        <v>0</v>
      </c>
      <c r="Y762" s="525">
        <v>0</v>
      </c>
      <c r="Z762" s="525">
        <v>0</v>
      </c>
      <c r="AA762" s="525">
        <v>0</v>
      </c>
      <c r="AB762" s="525">
        <v>0</v>
      </c>
      <c r="AC762" s="525">
        <v>0</v>
      </c>
      <c r="AD762" s="525">
        <v>0</v>
      </c>
      <c r="AE762" s="741">
        <v>0</v>
      </c>
      <c r="AF762" s="525">
        <v>0</v>
      </c>
      <c r="AG762" s="525">
        <v>0</v>
      </c>
      <c r="AH762" s="525">
        <v>0</v>
      </c>
      <c r="AI762" s="525">
        <v>0</v>
      </c>
      <c r="AJ762" s="525">
        <v>0</v>
      </c>
      <c r="AK762" s="525">
        <v>0</v>
      </c>
      <c r="AL762" s="525">
        <v>0</v>
      </c>
      <c r="AM762" s="525">
        <v>0</v>
      </c>
      <c r="AN762" s="525">
        <v>0</v>
      </c>
      <c r="AO762" s="525">
        <v>0</v>
      </c>
      <c r="AP762" s="742">
        <v>0</v>
      </c>
      <c r="AQ762" s="455"/>
    </row>
    <row r="763" spans="1:43" ht="12.5" outlineLevel="1">
      <c r="A763" s="799"/>
      <c r="C763" s="799" t="s">
        <v>3143</v>
      </c>
      <c r="D763" s="496"/>
      <c r="E763" s="887"/>
      <c r="F763" s="743">
        <v>439291375.13099974</v>
      </c>
      <c r="G763" s="734"/>
      <c r="H763" s="735">
        <v>439291375.13099974</v>
      </c>
      <c r="I763" s="736" t="s">
        <v>3376</v>
      </c>
      <c r="J763" s="737"/>
      <c r="K763" s="738"/>
      <c r="L763" s="734">
        <v>398948822.33599997</v>
      </c>
      <c r="M763" s="740"/>
      <c r="N763" s="738"/>
      <c r="O763" s="734">
        <v>436251120.81500006</v>
      </c>
      <c r="P763" s="740"/>
      <c r="Q763" s="739"/>
      <c r="R763" s="741">
        <v>377534237.31099975</v>
      </c>
      <c r="S763" s="741">
        <v>378664668.93199998</v>
      </c>
      <c r="T763" s="525">
        <v>385654741.48199999</v>
      </c>
      <c r="U763" s="525">
        <v>388493624.66200012</v>
      </c>
      <c r="V763" s="525">
        <v>387030249.93700004</v>
      </c>
      <c r="W763" s="525">
        <v>386170937.15700001</v>
      </c>
      <c r="X763" s="525">
        <v>388704220.90600002</v>
      </c>
      <c r="Y763" s="525">
        <v>395097320.2610001</v>
      </c>
      <c r="Z763" s="525">
        <v>398948822.33599997</v>
      </c>
      <c r="AA763" s="525">
        <v>395501728.8039999</v>
      </c>
      <c r="AB763" s="525">
        <v>395334399.24199992</v>
      </c>
      <c r="AC763" s="525">
        <v>399264667.33700001</v>
      </c>
      <c r="AD763" s="525">
        <v>414395958.37199992</v>
      </c>
      <c r="AE763" s="741">
        <v>421974613.33199996</v>
      </c>
      <c r="AF763" s="525">
        <v>414112973.18499994</v>
      </c>
      <c r="AG763" s="525">
        <v>425767402.97899997</v>
      </c>
      <c r="AH763" s="525">
        <v>424035118.42199999</v>
      </c>
      <c r="AI763" s="525">
        <v>418670024.23800004</v>
      </c>
      <c r="AJ763" s="525">
        <v>432032269.45300001</v>
      </c>
      <c r="AK763" s="525">
        <v>436251120.81500006</v>
      </c>
      <c r="AL763" s="525">
        <v>439291375.13099974</v>
      </c>
      <c r="AM763" s="525">
        <v>446492973.22899961</v>
      </c>
      <c r="AN763" s="525">
        <v>448573839.22899961</v>
      </c>
      <c r="AO763" s="525">
        <v>448573839.22899961</v>
      </c>
      <c r="AP763" s="742">
        <v>448573839.22899961</v>
      </c>
      <c r="AQ763" s="455"/>
    </row>
    <row r="764" spans="1:43" ht="12.5" outlineLevel="1">
      <c r="A764" s="799" t="s">
        <v>3144</v>
      </c>
      <c r="B764" s="799" t="s">
        <v>3145</v>
      </c>
      <c r="C764" s="799" t="s">
        <v>3146</v>
      </c>
      <c r="D764" s="496"/>
      <c r="E764" s="887"/>
      <c r="F764" s="743">
        <v>414395958.37199998</v>
      </c>
      <c r="G764" s="734">
        <v>0</v>
      </c>
      <c r="H764" s="735"/>
      <c r="I764" s="736"/>
      <c r="J764" s="737"/>
      <c r="K764" s="738"/>
      <c r="L764" s="734">
        <v>0</v>
      </c>
      <c r="M764" s="740"/>
      <c r="N764" s="738"/>
      <c r="O764" s="734">
        <v>0</v>
      </c>
      <c r="P764" s="740"/>
      <c r="Q764" s="739"/>
      <c r="R764" s="741">
        <v>0</v>
      </c>
      <c r="S764" s="741">
        <v>0</v>
      </c>
      <c r="T764" s="525">
        <v>0</v>
      </c>
      <c r="U764" s="525">
        <v>0</v>
      </c>
      <c r="V764" s="525">
        <v>0</v>
      </c>
      <c r="W764" s="525">
        <v>0</v>
      </c>
      <c r="X764" s="525">
        <v>0</v>
      </c>
      <c r="Y764" s="525">
        <v>0</v>
      </c>
      <c r="Z764" s="525">
        <v>0</v>
      </c>
      <c r="AA764" s="525">
        <v>0</v>
      </c>
      <c r="AB764" s="525">
        <v>0</v>
      </c>
      <c r="AC764" s="525">
        <v>0</v>
      </c>
      <c r="AD764" s="525">
        <v>0</v>
      </c>
      <c r="AE764" s="741">
        <v>0</v>
      </c>
      <c r="AF764" s="525">
        <v>0</v>
      </c>
      <c r="AG764" s="525">
        <v>0</v>
      </c>
      <c r="AH764" s="525">
        <v>0</v>
      </c>
      <c r="AI764" s="525">
        <v>0</v>
      </c>
      <c r="AJ764" s="525">
        <v>0</v>
      </c>
      <c r="AK764" s="525">
        <v>0</v>
      </c>
      <c r="AL764" s="525">
        <v>0</v>
      </c>
      <c r="AM764" s="525">
        <v>0</v>
      </c>
      <c r="AN764" s="525">
        <v>0</v>
      </c>
      <c r="AO764" s="525">
        <v>0</v>
      </c>
      <c r="AP764" s="742">
        <v>0</v>
      </c>
      <c r="AQ764" s="455"/>
    </row>
    <row r="765" spans="1:43" ht="12.5" outlineLevel="1">
      <c r="A765" s="799"/>
      <c r="C765" s="799" t="s">
        <v>3147</v>
      </c>
      <c r="D765" s="496"/>
      <c r="E765" s="887"/>
      <c r="F765" s="743">
        <v>0</v>
      </c>
      <c r="G765" s="734"/>
      <c r="H765" s="735">
        <v>0</v>
      </c>
      <c r="I765" s="736">
        <v>0</v>
      </c>
      <c r="J765" s="737"/>
      <c r="K765" s="738"/>
      <c r="L765" s="734">
        <v>0</v>
      </c>
      <c r="M765" s="740"/>
      <c r="N765" s="738"/>
      <c r="O765" s="734">
        <v>0</v>
      </c>
      <c r="P765" s="740"/>
      <c r="Q765" s="739"/>
      <c r="R765" s="741">
        <v>0</v>
      </c>
      <c r="S765" s="741">
        <v>0</v>
      </c>
      <c r="T765" s="525">
        <v>0</v>
      </c>
      <c r="U765" s="525">
        <v>0</v>
      </c>
      <c r="V765" s="525">
        <v>0</v>
      </c>
      <c r="W765" s="525">
        <v>0</v>
      </c>
      <c r="X765" s="525">
        <v>0</v>
      </c>
      <c r="Y765" s="525">
        <v>0</v>
      </c>
      <c r="Z765" s="525">
        <v>0</v>
      </c>
      <c r="AA765" s="525">
        <v>0</v>
      </c>
      <c r="AB765" s="525">
        <v>0</v>
      </c>
      <c r="AC765" s="525">
        <v>0</v>
      </c>
      <c r="AD765" s="525">
        <v>0</v>
      </c>
      <c r="AE765" s="741">
        <v>0</v>
      </c>
      <c r="AF765" s="525">
        <v>0</v>
      </c>
      <c r="AG765" s="525">
        <v>0</v>
      </c>
      <c r="AH765" s="525">
        <v>0</v>
      </c>
      <c r="AI765" s="525">
        <v>0</v>
      </c>
      <c r="AJ765" s="525">
        <v>0</v>
      </c>
      <c r="AK765" s="525">
        <v>0</v>
      </c>
      <c r="AL765" s="525">
        <v>0</v>
      </c>
      <c r="AM765" s="525">
        <v>0</v>
      </c>
      <c r="AN765" s="525">
        <v>0</v>
      </c>
      <c r="AO765" s="525">
        <v>0</v>
      </c>
      <c r="AP765" s="742">
        <v>0</v>
      </c>
      <c r="AQ765" s="455"/>
    </row>
    <row r="766" spans="1:43" ht="12.5" outlineLevel="1">
      <c r="A766" s="799"/>
      <c r="C766" s="799" t="s">
        <v>3148</v>
      </c>
      <c r="D766" s="496"/>
      <c r="E766" s="887"/>
      <c r="G766" s="744"/>
      <c r="H766" s="735"/>
      <c r="I766" s="736"/>
      <c r="J766" s="737"/>
      <c r="K766" s="738"/>
      <c r="L766" s="744"/>
      <c r="M766" s="745"/>
      <c r="N766" s="738"/>
      <c r="O766" s="744"/>
      <c r="P766" s="745"/>
      <c r="Q766" s="735"/>
      <c r="R766" s="741"/>
      <c r="S766" s="741"/>
      <c r="T766" s="525"/>
      <c r="U766" s="525"/>
      <c r="V766" s="525"/>
      <c r="W766" s="525"/>
      <c r="X766" s="525"/>
      <c r="Y766" s="525"/>
      <c r="Z766" s="525"/>
      <c r="AA766" s="525"/>
      <c r="AB766" s="525"/>
      <c r="AC766" s="525"/>
      <c r="AD766" s="525"/>
      <c r="AE766" s="741"/>
      <c r="AF766" s="525"/>
      <c r="AG766" s="525"/>
      <c r="AH766" s="525"/>
      <c r="AI766" s="525"/>
      <c r="AJ766" s="525"/>
      <c r="AK766" s="525"/>
      <c r="AL766" s="525"/>
      <c r="AM766" s="525"/>
      <c r="AN766" s="525"/>
      <c r="AO766" s="525"/>
      <c r="AP766" s="742"/>
      <c r="AQ766" s="455"/>
    </row>
    <row r="767" spans="1:43" ht="12.5" outlineLevel="1">
      <c r="A767" s="799"/>
      <c r="C767" s="799" t="s">
        <v>3149</v>
      </c>
      <c r="D767" s="496"/>
      <c r="E767" s="887"/>
      <c r="F767" s="525">
        <v>414395958.37199998</v>
      </c>
      <c r="G767" s="744"/>
      <c r="H767" s="735"/>
      <c r="I767" s="736"/>
      <c r="J767" s="737"/>
      <c r="K767" s="738"/>
      <c r="L767" s="744">
        <v>0</v>
      </c>
      <c r="M767" s="745"/>
      <c r="N767" s="738"/>
      <c r="O767" s="744">
        <v>0</v>
      </c>
      <c r="P767" s="745"/>
      <c r="Q767" s="735"/>
      <c r="R767" s="741">
        <v>0</v>
      </c>
      <c r="S767" s="741">
        <v>0</v>
      </c>
      <c r="T767" s="525">
        <v>0</v>
      </c>
      <c r="U767" s="525">
        <v>0</v>
      </c>
      <c r="V767" s="525">
        <v>0</v>
      </c>
      <c r="W767" s="525">
        <v>0</v>
      </c>
      <c r="X767" s="525">
        <v>0</v>
      </c>
      <c r="Y767" s="525">
        <v>0</v>
      </c>
      <c r="Z767" s="525">
        <v>0</v>
      </c>
      <c r="AA767" s="525">
        <v>0</v>
      </c>
      <c r="AB767" s="525">
        <v>0</v>
      </c>
      <c r="AC767" s="525">
        <v>0</v>
      </c>
      <c r="AD767" s="525">
        <v>0</v>
      </c>
      <c r="AE767" s="741">
        <v>0</v>
      </c>
      <c r="AF767" s="525">
        <v>0</v>
      </c>
      <c r="AG767" s="525">
        <v>0</v>
      </c>
      <c r="AH767" s="525">
        <v>0</v>
      </c>
      <c r="AI767" s="525">
        <v>0</v>
      </c>
      <c r="AJ767" s="525">
        <v>0</v>
      </c>
      <c r="AK767" s="525">
        <v>0</v>
      </c>
      <c r="AL767" s="525">
        <v>0</v>
      </c>
      <c r="AM767" s="525">
        <v>0</v>
      </c>
      <c r="AN767" s="525">
        <v>0</v>
      </c>
      <c r="AO767" s="525">
        <v>0</v>
      </c>
      <c r="AP767" s="742">
        <v>0</v>
      </c>
      <c r="AQ767" s="455"/>
    </row>
    <row r="768" spans="1:43" ht="12.5">
      <c r="A768" s="799"/>
      <c r="C768" s="799" t="s">
        <v>3150</v>
      </c>
      <c r="D768" s="496"/>
      <c r="E768" s="887"/>
      <c r="F768" s="686" t="s">
        <v>3843</v>
      </c>
      <c r="G768" s="686"/>
      <c r="H768" s="746"/>
      <c r="I768" s="747"/>
      <c r="J768" s="974"/>
      <c r="K768" s="975"/>
      <c r="L768" s="748"/>
      <c r="M768" s="749"/>
      <c r="N768" s="750"/>
      <c r="O768" s="748"/>
      <c r="P768" s="749"/>
      <c r="Q768" s="976"/>
      <c r="R768" s="703"/>
      <c r="S768" s="703"/>
      <c r="T768" s="686"/>
      <c r="U768" s="686"/>
      <c r="V768" s="686"/>
      <c r="W768" s="686"/>
      <c r="X768" s="686"/>
      <c r="Y768" s="686"/>
      <c r="Z768" s="686"/>
      <c r="AA768" s="686"/>
      <c r="AB768" s="686"/>
      <c r="AC768" s="686"/>
      <c r="AD768" s="686"/>
      <c r="AE768" s="703"/>
      <c r="AF768" s="686"/>
      <c r="AG768" s="686"/>
      <c r="AH768" s="686"/>
      <c r="AI768" s="686"/>
      <c r="AJ768" s="686"/>
      <c r="AK768" s="686"/>
      <c r="AL768" s="686"/>
      <c r="AM768" s="686"/>
      <c r="AN768" s="686"/>
      <c r="AO768" s="686"/>
      <c r="AP768" s="704"/>
    </row>
    <row r="769" spans="1:42" s="977" customFormat="1" ht="12.5">
      <c r="C769" s="978"/>
      <c r="D769" s="979"/>
      <c r="E769" s="980"/>
      <c r="F769" s="686"/>
      <c r="G769" s="686"/>
      <c r="H769" s="705"/>
      <c r="I769" s="680"/>
      <c r="J769" s="826"/>
      <c r="K769" s="827"/>
      <c r="L769" s="706"/>
      <c r="M769" s="730"/>
      <c r="N769" s="702"/>
      <c r="O769" s="706"/>
      <c r="P769" s="730"/>
      <c r="Q769" s="806"/>
      <c r="R769" s="703"/>
      <c r="S769" s="703"/>
      <c r="T769" s="686"/>
      <c r="U769" s="686"/>
      <c r="V769" s="686"/>
      <c r="W769" s="686"/>
      <c r="X769" s="686"/>
      <c r="Y769" s="686"/>
      <c r="Z769" s="686"/>
      <c r="AA769" s="686"/>
      <c r="AB769" s="686"/>
      <c r="AC769" s="686"/>
      <c r="AD769" s="686"/>
      <c r="AE769" s="703"/>
      <c r="AF769" s="686"/>
      <c r="AG769" s="686"/>
      <c r="AH769" s="686"/>
      <c r="AI769" s="686"/>
      <c r="AJ769" s="686"/>
      <c r="AK769" s="686"/>
      <c r="AL769" s="686"/>
      <c r="AM769" s="686"/>
      <c r="AN769" s="686"/>
      <c r="AO769" s="686"/>
      <c r="AP769" s="704"/>
    </row>
    <row r="770" spans="1:42" s="977" customFormat="1" ht="12.5">
      <c r="C770" s="978"/>
      <c r="D770" s="979"/>
      <c r="E770" s="980"/>
      <c r="F770" s="686"/>
      <c r="G770" s="686"/>
      <c r="H770" s="705"/>
      <c r="I770" s="680"/>
      <c r="J770" s="826"/>
      <c r="K770" s="827"/>
      <c r="L770" s="706"/>
      <c r="M770" s="730"/>
      <c r="N770" s="702"/>
      <c r="O770" s="706"/>
      <c r="P770" s="730"/>
      <c r="Q770" s="806"/>
      <c r="R770" s="703"/>
      <c r="S770" s="703"/>
      <c r="T770" s="686"/>
      <c r="U770" s="686"/>
      <c r="V770" s="686"/>
      <c r="W770" s="686"/>
      <c r="X770" s="686"/>
      <c r="Y770" s="686"/>
      <c r="Z770" s="686"/>
      <c r="AA770" s="686"/>
      <c r="AB770" s="686"/>
      <c r="AC770" s="686"/>
      <c r="AD770" s="686"/>
      <c r="AE770" s="703"/>
      <c r="AF770" s="686"/>
      <c r="AG770" s="686"/>
      <c r="AH770" s="686"/>
      <c r="AI770" s="686"/>
      <c r="AJ770" s="686"/>
      <c r="AK770" s="686"/>
      <c r="AL770" s="686"/>
      <c r="AM770" s="686"/>
      <c r="AN770" s="686"/>
      <c r="AO770" s="686"/>
      <c r="AP770" s="704"/>
    </row>
    <row r="771" spans="1:42" ht="12.5" outlineLevel="1">
      <c r="A771" s="981" t="s">
        <v>3151</v>
      </c>
      <c r="B771" s="437" t="s">
        <v>1788</v>
      </c>
      <c r="C771" s="799" t="s">
        <v>3820</v>
      </c>
      <c r="D771" s="982"/>
      <c r="E771" s="983"/>
      <c r="F771" s="686"/>
      <c r="G771" s="686"/>
      <c r="H771" s="705"/>
      <c r="I771" s="680"/>
      <c r="L771" s="706"/>
      <c r="M771" s="730"/>
      <c r="N771" s="702"/>
      <c r="O771" s="706"/>
      <c r="P771" s="730"/>
      <c r="R771" s="703"/>
      <c r="S771" s="703"/>
      <c r="T771" s="686"/>
      <c r="U771" s="686"/>
      <c r="V771" s="686"/>
      <c r="W771" s="686"/>
      <c r="X771" s="686"/>
      <c r="Y771" s="686"/>
      <c r="Z771" s="686"/>
      <c r="AA771" s="686"/>
      <c r="AB771" s="686"/>
      <c r="AC771" s="686"/>
      <c r="AD771" s="686"/>
      <c r="AE771" s="703"/>
      <c r="AF771" s="686"/>
      <c r="AG771" s="686"/>
      <c r="AH771" s="686"/>
      <c r="AI771" s="686"/>
      <c r="AJ771" s="686"/>
      <c r="AK771" s="686"/>
      <c r="AL771" s="686"/>
      <c r="AM771" s="686"/>
      <c r="AN771" s="686"/>
      <c r="AO771" s="686"/>
      <c r="AP771" s="704"/>
    </row>
    <row r="772" spans="1:42" ht="12.5" outlineLevel="1">
      <c r="A772" s="981" t="s">
        <v>3151</v>
      </c>
      <c r="B772" s="981" t="s">
        <v>1789</v>
      </c>
      <c r="C772" s="799">
        <v>1E-3</v>
      </c>
      <c r="D772" s="982"/>
      <c r="E772" s="983"/>
      <c r="F772" s="686"/>
      <c r="G772" s="686"/>
      <c r="H772" s="705"/>
      <c r="I772" s="680"/>
      <c r="L772" s="706"/>
      <c r="M772" s="730"/>
      <c r="N772" s="702"/>
      <c r="O772" s="706"/>
      <c r="P772" s="730"/>
      <c r="R772" s="703"/>
      <c r="S772" s="703"/>
      <c r="T772" s="686"/>
      <c r="U772" s="686"/>
      <c r="V772" s="686"/>
      <c r="W772" s="686"/>
      <c r="X772" s="686"/>
      <c r="Y772" s="686"/>
      <c r="Z772" s="686"/>
      <c r="AA772" s="686"/>
      <c r="AB772" s="686"/>
      <c r="AC772" s="686"/>
      <c r="AD772" s="686"/>
      <c r="AE772" s="703"/>
      <c r="AF772" s="686"/>
      <c r="AG772" s="686"/>
      <c r="AH772" s="686"/>
      <c r="AI772" s="686"/>
      <c r="AJ772" s="686"/>
      <c r="AK772" s="686"/>
      <c r="AL772" s="686"/>
      <c r="AM772" s="686"/>
      <c r="AN772" s="686"/>
      <c r="AO772" s="686"/>
      <c r="AP772" s="704"/>
    </row>
    <row r="773" spans="1:42" ht="12.5" outlineLevel="1">
      <c r="A773" s="981" t="s">
        <v>3151</v>
      </c>
      <c r="B773" s="981" t="s">
        <v>1790</v>
      </c>
      <c r="C773" s="799" t="s">
        <v>1791</v>
      </c>
      <c r="D773" s="982"/>
      <c r="E773" s="983"/>
    </row>
    <row r="774" spans="1:42" ht="12.5" outlineLevel="1">
      <c r="A774" s="981" t="s">
        <v>3151</v>
      </c>
      <c r="B774" s="437" t="s">
        <v>1790</v>
      </c>
      <c r="C774" s="799" t="s">
        <v>1792</v>
      </c>
      <c r="D774" s="982"/>
      <c r="E774" s="983"/>
    </row>
    <row r="775" spans="1:42" ht="12.5" outlineLevel="1">
      <c r="A775" s="981" t="s">
        <v>3151</v>
      </c>
      <c r="B775" s="437" t="s">
        <v>1793</v>
      </c>
      <c r="D775" s="982"/>
      <c r="E775" s="983"/>
    </row>
    <row r="776" spans="1:42" ht="12.5" outlineLevel="1">
      <c r="A776" s="981" t="s">
        <v>3151</v>
      </c>
      <c r="B776" s="799" t="s">
        <v>1793</v>
      </c>
      <c r="D776" s="982"/>
      <c r="E776" s="983"/>
    </row>
    <row r="777" spans="1:42" ht="12.5" outlineLevel="1">
      <c r="A777" s="981" t="s">
        <v>3151</v>
      </c>
      <c r="B777" s="799" t="s">
        <v>1794</v>
      </c>
      <c r="C777" s="799">
        <v>0</v>
      </c>
      <c r="D777" s="982"/>
      <c r="E777" s="983"/>
    </row>
    <row r="778" spans="1:42" ht="12.5" outlineLevel="1">
      <c r="A778" s="981" t="s">
        <v>3151</v>
      </c>
      <c r="B778" s="799" t="s">
        <v>1795</v>
      </c>
      <c r="C778" s="888" t="s">
        <v>3719</v>
      </c>
      <c r="D778" s="982"/>
      <c r="E778" s="983"/>
    </row>
    <row r="779" spans="1:42" ht="12.5" outlineLevel="1">
      <c r="A779" s="981" t="s">
        <v>3151</v>
      </c>
      <c r="B779" s="799" t="s">
        <v>1796</v>
      </c>
      <c r="C779" s="799" t="s">
        <v>3152</v>
      </c>
      <c r="D779" s="982"/>
      <c r="E779" s="983"/>
    </row>
    <row r="780" spans="1:42" ht="12.5" outlineLevel="1">
      <c r="A780" s="981" t="s">
        <v>3151</v>
      </c>
      <c r="B780" s="799" t="s">
        <v>1798</v>
      </c>
      <c r="C780" s="799" t="s">
        <v>3152</v>
      </c>
      <c r="D780" s="982"/>
      <c r="E780" s="983"/>
    </row>
    <row r="781" spans="1:42" ht="12.5" outlineLevel="1">
      <c r="A781" s="981" t="s">
        <v>3151</v>
      </c>
      <c r="B781" s="799" t="s">
        <v>1799</v>
      </c>
      <c r="C781" s="799" t="s">
        <v>1800</v>
      </c>
      <c r="D781" s="982"/>
      <c r="E781" s="983"/>
    </row>
    <row r="782" spans="1:42" ht="12.5" outlineLevel="1">
      <c r="A782" s="981" t="s">
        <v>3151</v>
      </c>
      <c r="B782" s="799" t="s">
        <v>1801</v>
      </c>
      <c r="C782" s="799" t="s">
        <v>1802</v>
      </c>
      <c r="D782" s="982"/>
      <c r="E782" s="983"/>
    </row>
    <row r="783" spans="1:42" ht="12.5" outlineLevel="1">
      <c r="A783" s="981" t="s">
        <v>3151</v>
      </c>
      <c r="B783" s="799" t="s">
        <v>1803</v>
      </c>
      <c r="C783" s="799" t="s">
        <v>1804</v>
      </c>
      <c r="D783" s="982"/>
      <c r="E783" s="983"/>
    </row>
    <row r="784" spans="1:42" ht="12.5" outlineLevel="1">
      <c r="A784" s="981" t="s">
        <v>3151</v>
      </c>
      <c r="B784" s="799" t="s">
        <v>1805</v>
      </c>
      <c r="C784" s="799" t="s">
        <v>429</v>
      </c>
      <c r="D784" s="982"/>
      <c r="E784" s="983"/>
    </row>
    <row r="785" spans="1:5" ht="12.5" outlineLevel="1">
      <c r="A785" s="981" t="s">
        <v>3151</v>
      </c>
      <c r="B785" s="799" t="s">
        <v>1806</v>
      </c>
      <c r="C785" s="799" t="s">
        <v>1807</v>
      </c>
      <c r="D785" s="982"/>
      <c r="E785" s="983"/>
    </row>
    <row r="786" spans="1:5" ht="12.5" outlineLevel="1">
      <c r="A786" s="981" t="s">
        <v>3151</v>
      </c>
      <c r="B786" s="799" t="s">
        <v>1808</v>
      </c>
      <c r="C786" s="799" t="s">
        <v>428</v>
      </c>
      <c r="D786" s="982"/>
      <c r="E786" s="983"/>
    </row>
    <row r="787" spans="1:5" ht="12.5" outlineLevel="1">
      <c r="A787" s="981" t="s">
        <v>3151</v>
      </c>
      <c r="B787" s="799" t="s">
        <v>1809</v>
      </c>
      <c r="C787" s="799" t="s">
        <v>434</v>
      </c>
      <c r="D787" s="982"/>
      <c r="E787" s="983"/>
    </row>
    <row r="788" spans="1:5" ht="12.5" outlineLevel="1">
      <c r="A788" s="981" t="s">
        <v>3151</v>
      </c>
      <c r="B788" s="799" t="s">
        <v>1810</v>
      </c>
      <c r="C788" s="799" t="s">
        <v>1811</v>
      </c>
      <c r="D788" s="982"/>
      <c r="E788" s="983"/>
    </row>
    <row r="789" spans="1:5" ht="12.5" outlineLevel="1">
      <c r="A789" s="981" t="s">
        <v>3151</v>
      </c>
      <c r="B789" s="799" t="s">
        <v>1812</v>
      </c>
      <c r="C789" s="799" t="s">
        <v>3153</v>
      </c>
      <c r="D789" s="982"/>
      <c r="E789" s="983"/>
    </row>
    <row r="790" spans="1:5" ht="12.5" outlineLevel="1">
      <c r="A790" s="981" t="s">
        <v>3151</v>
      </c>
      <c r="B790" s="799" t="s">
        <v>3154</v>
      </c>
      <c r="D790" s="982"/>
      <c r="E790" s="983"/>
    </row>
    <row r="791" spans="1:5" ht="12.5" outlineLevel="1">
      <c r="B791" s="799" t="s">
        <v>1813</v>
      </c>
      <c r="C791" s="799" t="s">
        <v>1814</v>
      </c>
      <c r="D791" s="982"/>
      <c r="E791" s="983"/>
    </row>
    <row r="792" spans="1:5" ht="12.5" outlineLevel="1">
      <c r="A792" s="981" t="s">
        <v>3151</v>
      </c>
      <c r="B792" s="799" t="s">
        <v>1815</v>
      </c>
      <c r="C792" s="799" t="s">
        <v>3155</v>
      </c>
      <c r="D792" s="982"/>
      <c r="E792" s="983"/>
    </row>
    <row r="793" spans="1:5" ht="15" customHeight="1">
      <c r="A793" s="981" t="s">
        <v>3151</v>
      </c>
      <c r="B793" s="799" t="s">
        <v>1816</v>
      </c>
    </row>
  </sheetData>
  <conditionalFormatting sqref="C4">
    <cfRule type="cellIs" dxfId="0" priority="1" stopIfTrue="1" operator="equal">
      <formula>"REPORT HAS ERRORS"</formula>
    </cfRule>
  </conditionalFormatting>
  <pageMargins left="0.7" right="0.7" top="0.75" bottom="0.75" header="0.3" footer="0.3"/>
  <pageSetup orientation="portrait" r:id="rId1"/>
  <rowBreaks count="1" manualBreakCount="1">
    <brk id="401" max="16383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F2E56-69E4-451B-B563-D8830A4E409E}">
  <sheetPr codeName="Sheet35">
    <pageSetUpPr autoPageBreaks="0"/>
  </sheetPr>
  <dimension ref="B2:D17"/>
  <sheetViews>
    <sheetView workbookViewId="0">
      <selection activeCell="M36" sqref="M36"/>
    </sheetView>
  </sheetViews>
  <sheetFormatPr defaultRowHeight="13"/>
  <cols>
    <col min="1" max="1" width="9.1796875" style="480"/>
    <col min="2" max="2" width="29.54296875" style="480" customWidth="1"/>
    <col min="3" max="3" width="15.7265625" style="480" hidden="1" customWidth="1"/>
    <col min="4" max="4" width="15.7265625" style="480" customWidth="1"/>
    <col min="5" max="257" width="9.1796875" style="480"/>
    <col min="258" max="258" width="29.54296875" style="480" customWidth="1"/>
    <col min="259" max="260" width="15.7265625" style="480" customWidth="1"/>
    <col min="261" max="513" width="9.1796875" style="480"/>
    <col min="514" max="514" width="29.54296875" style="480" customWidth="1"/>
    <col min="515" max="516" width="15.7265625" style="480" customWidth="1"/>
    <col min="517" max="769" width="9.1796875" style="480"/>
    <col min="770" max="770" width="29.54296875" style="480" customWidth="1"/>
    <col min="771" max="772" width="15.7265625" style="480" customWidth="1"/>
    <col min="773" max="1025" width="9.1796875" style="480"/>
    <col min="1026" max="1026" width="29.54296875" style="480" customWidth="1"/>
    <col min="1027" max="1028" width="15.7265625" style="480" customWidth="1"/>
    <col min="1029" max="1281" width="9.1796875" style="480"/>
    <col min="1282" max="1282" width="29.54296875" style="480" customWidth="1"/>
    <col min="1283" max="1284" width="15.7265625" style="480" customWidth="1"/>
    <col min="1285" max="1537" width="9.1796875" style="480"/>
    <col min="1538" max="1538" width="29.54296875" style="480" customWidth="1"/>
    <col min="1539" max="1540" width="15.7265625" style="480" customWidth="1"/>
    <col min="1541" max="1793" width="9.1796875" style="480"/>
    <col min="1794" max="1794" width="29.54296875" style="480" customWidth="1"/>
    <col min="1795" max="1796" width="15.7265625" style="480" customWidth="1"/>
    <col min="1797" max="2049" width="9.1796875" style="480"/>
    <col min="2050" max="2050" width="29.54296875" style="480" customWidth="1"/>
    <col min="2051" max="2052" width="15.7265625" style="480" customWidth="1"/>
    <col min="2053" max="2305" width="9.1796875" style="480"/>
    <col min="2306" max="2306" width="29.54296875" style="480" customWidth="1"/>
    <col min="2307" max="2308" width="15.7265625" style="480" customWidth="1"/>
    <col min="2309" max="2561" width="9.1796875" style="480"/>
    <col min="2562" max="2562" width="29.54296875" style="480" customWidth="1"/>
    <col min="2563" max="2564" width="15.7265625" style="480" customWidth="1"/>
    <col min="2565" max="2817" width="9.1796875" style="480"/>
    <col min="2818" max="2818" width="29.54296875" style="480" customWidth="1"/>
    <col min="2819" max="2820" width="15.7265625" style="480" customWidth="1"/>
    <col min="2821" max="3073" width="9.1796875" style="480"/>
    <col min="3074" max="3074" width="29.54296875" style="480" customWidth="1"/>
    <col min="3075" max="3076" width="15.7265625" style="480" customWidth="1"/>
    <col min="3077" max="3329" width="9.1796875" style="480"/>
    <col min="3330" max="3330" width="29.54296875" style="480" customWidth="1"/>
    <col min="3331" max="3332" width="15.7265625" style="480" customWidth="1"/>
    <col min="3333" max="3585" width="9.1796875" style="480"/>
    <col min="3586" max="3586" width="29.54296875" style="480" customWidth="1"/>
    <col min="3587" max="3588" width="15.7265625" style="480" customWidth="1"/>
    <col min="3589" max="3841" width="9.1796875" style="480"/>
    <col min="3842" max="3842" width="29.54296875" style="480" customWidth="1"/>
    <col min="3843" max="3844" width="15.7265625" style="480" customWidth="1"/>
    <col min="3845" max="4097" width="9.1796875" style="480"/>
    <col min="4098" max="4098" width="29.54296875" style="480" customWidth="1"/>
    <col min="4099" max="4100" width="15.7265625" style="480" customWidth="1"/>
    <col min="4101" max="4353" width="9.1796875" style="480"/>
    <col min="4354" max="4354" width="29.54296875" style="480" customWidth="1"/>
    <col min="4355" max="4356" width="15.7265625" style="480" customWidth="1"/>
    <col min="4357" max="4609" width="9.1796875" style="480"/>
    <col min="4610" max="4610" width="29.54296875" style="480" customWidth="1"/>
    <col min="4611" max="4612" width="15.7265625" style="480" customWidth="1"/>
    <col min="4613" max="4865" width="9.1796875" style="480"/>
    <col min="4866" max="4866" width="29.54296875" style="480" customWidth="1"/>
    <col min="4867" max="4868" width="15.7265625" style="480" customWidth="1"/>
    <col min="4869" max="5121" width="9.1796875" style="480"/>
    <col min="5122" max="5122" width="29.54296875" style="480" customWidth="1"/>
    <col min="5123" max="5124" width="15.7265625" style="480" customWidth="1"/>
    <col min="5125" max="5377" width="9.1796875" style="480"/>
    <col min="5378" max="5378" width="29.54296875" style="480" customWidth="1"/>
    <col min="5379" max="5380" width="15.7265625" style="480" customWidth="1"/>
    <col min="5381" max="5633" width="9.1796875" style="480"/>
    <col min="5634" max="5634" width="29.54296875" style="480" customWidth="1"/>
    <col min="5635" max="5636" width="15.7265625" style="480" customWidth="1"/>
    <col min="5637" max="5889" width="9.1796875" style="480"/>
    <col min="5890" max="5890" width="29.54296875" style="480" customWidth="1"/>
    <col min="5891" max="5892" width="15.7265625" style="480" customWidth="1"/>
    <col min="5893" max="6145" width="9.1796875" style="480"/>
    <col min="6146" max="6146" width="29.54296875" style="480" customWidth="1"/>
    <col min="6147" max="6148" width="15.7265625" style="480" customWidth="1"/>
    <col min="6149" max="6401" width="9.1796875" style="480"/>
    <col min="6402" max="6402" width="29.54296875" style="480" customWidth="1"/>
    <col min="6403" max="6404" width="15.7265625" style="480" customWidth="1"/>
    <col min="6405" max="6657" width="9.1796875" style="480"/>
    <col min="6658" max="6658" width="29.54296875" style="480" customWidth="1"/>
    <col min="6659" max="6660" width="15.7265625" style="480" customWidth="1"/>
    <col min="6661" max="6913" width="9.1796875" style="480"/>
    <col min="6914" max="6914" width="29.54296875" style="480" customWidth="1"/>
    <col min="6915" max="6916" width="15.7265625" style="480" customWidth="1"/>
    <col min="6917" max="7169" width="9.1796875" style="480"/>
    <col min="7170" max="7170" width="29.54296875" style="480" customWidth="1"/>
    <col min="7171" max="7172" width="15.7265625" style="480" customWidth="1"/>
    <col min="7173" max="7425" width="9.1796875" style="480"/>
    <col min="7426" max="7426" width="29.54296875" style="480" customWidth="1"/>
    <col min="7427" max="7428" width="15.7265625" style="480" customWidth="1"/>
    <col min="7429" max="7681" width="9.1796875" style="480"/>
    <col min="7682" max="7682" width="29.54296875" style="480" customWidth="1"/>
    <col min="7683" max="7684" width="15.7265625" style="480" customWidth="1"/>
    <col min="7685" max="7937" width="9.1796875" style="480"/>
    <col min="7938" max="7938" width="29.54296875" style="480" customWidth="1"/>
    <col min="7939" max="7940" width="15.7265625" style="480" customWidth="1"/>
    <col min="7941" max="8193" width="9.1796875" style="480"/>
    <col min="8194" max="8194" width="29.54296875" style="480" customWidth="1"/>
    <col min="8195" max="8196" width="15.7265625" style="480" customWidth="1"/>
    <col min="8197" max="8449" width="9.1796875" style="480"/>
    <col min="8450" max="8450" width="29.54296875" style="480" customWidth="1"/>
    <col min="8451" max="8452" width="15.7265625" style="480" customWidth="1"/>
    <col min="8453" max="8705" width="9.1796875" style="480"/>
    <col min="8706" max="8706" width="29.54296875" style="480" customWidth="1"/>
    <col min="8707" max="8708" width="15.7265625" style="480" customWidth="1"/>
    <col min="8709" max="8961" width="9.1796875" style="480"/>
    <col min="8962" max="8962" width="29.54296875" style="480" customWidth="1"/>
    <col min="8963" max="8964" width="15.7265625" style="480" customWidth="1"/>
    <col min="8965" max="9217" width="9.1796875" style="480"/>
    <col min="9218" max="9218" width="29.54296875" style="480" customWidth="1"/>
    <col min="9219" max="9220" width="15.7265625" style="480" customWidth="1"/>
    <col min="9221" max="9473" width="9.1796875" style="480"/>
    <col min="9474" max="9474" width="29.54296875" style="480" customWidth="1"/>
    <col min="9475" max="9476" width="15.7265625" style="480" customWidth="1"/>
    <col min="9477" max="9729" width="9.1796875" style="480"/>
    <col min="9730" max="9730" width="29.54296875" style="480" customWidth="1"/>
    <col min="9731" max="9732" width="15.7265625" style="480" customWidth="1"/>
    <col min="9733" max="9985" width="9.1796875" style="480"/>
    <col min="9986" max="9986" width="29.54296875" style="480" customWidth="1"/>
    <col min="9987" max="9988" width="15.7265625" style="480" customWidth="1"/>
    <col min="9989" max="10241" width="9.1796875" style="480"/>
    <col min="10242" max="10242" width="29.54296875" style="480" customWidth="1"/>
    <col min="10243" max="10244" width="15.7265625" style="480" customWidth="1"/>
    <col min="10245" max="10497" width="9.1796875" style="480"/>
    <col min="10498" max="10498" width="29.54296875" style="480" customWidth="1"/>
    <col min="10499" max="10500" width="15.7265625" style="480" customWidth="1"/>
    <col min="10501" max="10753" width="9.1796875" style="480"/>
    <col min="10754" max="10754" width="29.54296875" style="480" customWidth="1"/>
    <col min="10755" max="10756" width="15.7265625" style="480" customWidth="1"/>
    <col min="10757" max="11009" width="9.1796875" style="480"/>
    <col min="11010" max="11010" width="29.54296875" style="480" customWidth="1"/>
    <col min="11011" max="11012" width="15.7265625" style="480" customWidth="1"/>
    <col min="11013" max="11265" width="9.1796875" style="480"/>
    <col min="11266" max="11266" width="29.54296875" style="480" customWidth="1"/>
    <col min="11267" max="11268" width="15.7265625" style="480" customWidth="1"/>
    <col min="11269" max="11521" width="9.1796875" style="480"/>
    <col min="11522" max="11522" width="29.54296875" style="480" customWidth="1"/>
    <col min="11523" max="11524" width="15.7265625" style="480" customWidth="1"/>
    <col min="11525" max="11777" width="9.1796875" style="480"/>
    <col min="11778" max="11778" width="29.54296875" style="480" customWidth="1"/>
    <col min="11779" max="11780" width="15.7265625" style="480" customWidth="1"/>
    <col min="11781" max="12033" width="9.1796875" style="480"/>
    <col min="12034" max="12034" width="29.54296875" style="480" customWidth="1"/>
    <col min="12035" max="12036" width="15.7265625" style="480" customWidth="1"/>
    <col min="12037" max="12289" width="9.1796875" style="480"/>
    <col min="12290" max="12290" width="29.54296875" style="480" customWidth="1"/>
    <col min="12291" max="12292" width="15.7265625" style="480" customWidth="1"/>
    <col min="12293" max="12545" width="9.1796875" style="480"/>
    <col min="12546" max="12546" width="29.54296875" style="480" customWidth="1"/>
    <col min="12547" max="12548" width="15.7265625" style="480" customWidth="1"/>
    <col min="12549" max="12801" width="9.1796875" style="480"/>
    <col min="12802" max="12802" width="29.54296875" style="480" customWidth="1"/>
    <col min="12803" max="12804" width="15.7265625" style="480" customWidth="1"/>
    <col min="12805" max="13057" width="9.1796875" style="480"/>
    <col min="13058" max="13058" width="29.54296875" style="480" customWidth="1"/>
    <col min="13059" max="13060" width="15.7265625" style="480" customWidth="1"/>
    <col min="13061" max="13313" width="9.1796875" style="480"/>
    <col min="13314" max="13314" width="29.54296875" style="480" customWidth="1"/>
    <col min="13315" max="13316" width="15.7265625" style="480" customWidth="1"/>
    <col min="13317" max="13569" width="9.1796875" style="480"/>
    <col min="13570" max="13570" width="29.54296875" style="480" customWidth="1"/>
    <col min="13571" max="13572" width="15.7265625" style="480" customWidth="1"/>
    <col min="13573" max="13825" width="9.1796875" style="480"/>
    <col min="13826" max="13826" width="29.54296875" style="480" customWidth="1"/>
    <col min="13827" max="13828" width="15.7265625" style="480" customWidth="1"/>
    <col min="13829" max="14081" width="9.1796875" style="480"/>
    <col min="14082" max="14082" width="29.54296875" style="480" customWidth="1"/>
    <col min="14083" max="14084" width="15.7265625" style="480" customWidth="1"/>
    <col min="14085" max="14337" width="9.1796875" style="480"/>
    <col min="14338" max="14338" width="29.54296875" style="480" customWidth="1"/>
    <col min="14339" max="14340" width="15.7265625" style="480" customWidth="1"/>
    <col min="14341" max="14593" width="9.1796875" style="480"/>
    <col min="14594" max="14594" width="29.54296875" style="480" customWidth="1"/>
    <col min="14595" max="14596" width="15.7265625" style="480" customWidth="1"/>
    <col min="14597" max="14849" width="9.1796875" style="480"/>
    <col min="14850" max="14850" width="29.54296875" style="480" customWidth="1"/>
    <col min="14851" max="14852" width="15.7265625" style="480" customWidth="1"/>
    <col min="14853" max="15105" width="9.1796875" style="480"/>
    <col min="15106" max="15106" width="29.54296875" style="480" customWidth="1"/>
    <col min="15107" max="15108" width="15.7265625" style="480" customWidth="1"/>
    <col min="15109" max="15361" width="9.1796875" style="480"/>
    <col min="15362" max="15362" width="29.54296875" style="480" customWidth="1"/>
    <col min="15363" max="15364" width="15.7265625" style="480" customWidth="1"/>
    <col min="15365" max="15617" width="9.1796875" style="480"/>
    <col min="15618" max="15618" width="29.54296875" style="480" customWidth="1"/>
    <col min="15619" max="15620" width="15.7265625" style="480" customWidth="1"/>
    <col min="15621" max="15873" width="9.1796875" style="480"/>
    <col min="15874" max="15874" width="29.54296875" style="480" customWidth="1"/>
    <col min="15875" max="15876" width="15.7265625" style="480" customWidth="1"/>
    <col min="15877" max="16129" width="9.1796875" style="480"/>
    <col min="16130" max="16130" width="29.54296875" style="480" customWidth="1"/>
    <col min="16131" max="16132" width="15.7265625" style="480" customWidth="1"/>
    <col min="16133" max="16384" width="9.1796875" style="480"/>
  </cols>
  <sheetData>
    <row r="2" spans="2:4" ht="13.5" thickBot="1"/>
    <row r="3" spans="2:4" ht="12.75" customHeight="1">
      <c r="B3" s="1115" t="s">
        <v>3156</v>
      </c>
      <c r="C3" s="1116"/>
      <c r="D3" s="1117"/>
    </row>
    <row r="4" spans="2:4" ht="13.5" thickBot="1">
      <c r="B4" s="1118"/>
      <c r="C4" s="1119"/>
      <c r="D4" s="1120"/>
    </row>
    <row r="5" spans="2:4" ht="13.5" thickBot="1">
      <c r="B5" s="481"/>
      <c r="C5" s="482" t="s">
        <v>374</v>
      </c>
      <c r="D5" s="483" t="s">
        <v>117</v>
      </c>
    </row>
    <row r="6" spans="2:4" ht="14">
      <c r="B6" s="484" t="s">
        <v>3157</v>
      </c>
      <c r="C6" s="485">
        <v>4437983</v>
      </c>
      <c r="D6" s="486">
        <v>1181787.7614682645</v>
      </c>
    </row>
    <row r="7" spans="2:4" ht="14">
      <c r="B7" s="487" t="s">
        <v>3158</v>
      </c>
      <c r="C7" s="488">
        <v>5794533</v>
      </c>
      <c r="D7" s="489">
        <v>1319674.7204771843</v>
      </c>
    </row>
    <row r="8" spans="2:4" ht="14">
      <c r="B8" s="487" t="s">
        <v>3159</v>
      </c>
      <c r="C8" s="488">
        <v>5339315</v>
      </c>
      <c r="D8" s="489">
        <v>1316172.976354528</v>
      </c>
    </row>
    <row r="9" spans="2:4" ht="14">
      <c r="B9" s="490" t="s">
        <v>3160</v>
      </c>
      <c r="C9" s="488">
        <v>6871435</v>
      </c>
      <c r="D9" s="489">
        <v>1274161.65680996</v>
      </c>
    </row>
    <row r="10" spans="2:4" ht="14">
      <c r="B10" s="490" t="s">
        <v>3161</v>
      </c>
      <c r="C10" s="488">
        <v>5736143</v>
      </c>
      <c r="D10" s="489">
        <v>1428732.9524752786</v>
      </c>
    </row>
    <row r="11" spans="2:4" ht="14">
      <c r="B11" s="490" t="s">
        <v>3162</v>
      </c>
      <c r="C11" s="488">
        <v>4778288</v>
      </c>
      <c r="D11" s="489">
        <v>1194937.7969269273</v>
      </c>
    </row>
    <row r="12" spans="2:4" ht="14">
      <c r="B12" s="487" t="s">
        <v>3163</v>
      </c>
      <c r="C12" s="488">
        <v>7234692</v>
      </c>
      <c r="D12" s="489">
        <v>1071390.0169269273</v>
      </c>
    </row>
    <row r="13" spans="2:4" ht="14">
      <c r="B13" s="487" t="s">
        <v>3164</v>
      </c>
      <c r="C13" s="488">
        <v>5499516</v>
      </c>
      <c r="D13" s="489">
        <v>1125455.4369269274</v>
      </c>
    </row>
    <row r="14" spans="2:4" ht="14">
      <c r="B14" s="487" t="s">
        <v>3165</v>
      </c>
      <c r="C14" s="488">
        <v>5680848</v>
      </c>
      <c r="D14" s="489">
        <v>1306936.4974320217</v>
      </c>
    </row>
    <row r="15" spans="2:4" ht="14">
      <c r="B15" s="487" t="s">
        <v>3166</v>
      </c>
      <c r="C15" s="488">
        <v>5722343</v>
      </c>
      <c r="D15" s="489">
        <v>1720813.0554134091</v>
      </c>
    </row>
    <row r="16" spans="2:4" ht="14">
      <c r="B16" s="487" t="s">
        <v>3167</v>
      </c>
      <c r="C16" s="488">
        <v>5596235</v>
      </c>
      <c r="D16" s="489">
        <v>1266615.8290067036</v>
      </c>
    </row>
    <row r="17" spans="2:4" ht="14.5" thickBot="1">
      <c r="B17" s="491" t="s">
        <v>1846</v>
      </c>
      <c r="C17" s="492">
        <v>4773752</v>
      </c>
      <c r="D17" s="493">
        <v>1333813.4456201806</v>
      </c>
    </row>
  </sheetData>
  <mergeCells count="1">
    <mergeCell ref="B3:D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autoPageBreaks="0"/>
  </sheetPr>
  <dimension ref="B1:N40"/>
  <sheetViews>
    <sheetView zoomScaleNormal="100" workbookViewId="0">
      <pane ySplit="9" topLeftCell="A10" activePane="bottomLeft" state="frozen"/>
      <selection activeCell="Q27" sqref="Q27"/>
      <selection pane="bottomLeft"/>
    </sheetView>
  </sheetViews>
  <sheetFormatPr defaultColWidth="8.7265625" defaultRowHeight="12.5"/>
  <cols>
    <col min="1" max="1" width="5.26953125" style="16" customWidth="1"/>
    <col min="2" max="2" width="20.26953125" style="42" customWidth="1"/>
    <col min="3" max="3" width="2.26953125" style="16" customWidth="1"/>
    <col min="4" max="4" width="8.7265625" style="16" customWidth="1"/>
    <col min="5" max="5" width="15.81640625" style="16" customWidth="1"/>
    <col min="6" max="6" width="8.7265625" style="16" customWidth="1"/>
    <col min="7" max="7" width="10.54296875" style="16" customWidth="1"/>
    <col min="8" max="8" width="5.26953125" style="16" customWidth="1"/>
    <col min="9" max="16384" width="8.7265625" style="16"/>
  </cols>
  <sheetData>
    <row r="1" spans="2:8" ht="13">
      <c r="B1" s="588"/>
      <c r="C1" s="21"/>
      <c r="D1" s="21"/>
      <c r="E1" s="21"/>
      <c r="F1" s="21"/>
    </row>
    <row r="2" spans="2:8" ht="13">
      <c r="B2" s="1078" t="s">
        <v>56</v>
      </c>
      <c r="C2" s="1078"/>
      <c r="D2" s="1078"/>
      <c r="E2" s="1078"/>
      <c r="F2" s="1078"/>
      <c r="G2" s="1078"/>
    </row>
    <row r="3" spans="2:8" ht="13">
      <c r="B3" s="1078" t="s">
        <v>64</v>
      </c>
      <c r="C3" s="1078"/>
      <c r="D3" s="1078"/>
      <c r="E3" s="1078"/>
      <c r="F3" s="1078"/>
      <c r="G3" s="1078"/>
    </row>
    <row r="4" spans="2:8" ht="13">
      <c r="B4" s="1079" t="s">
        <v>256</v>
      </c>
      <c r="C4" s="1079"/>
      <c r="D4" s="1079"/>
      <c r="E4" s="1079"/>
      <c r="F4" s="1079"/>
      <c r="G4" s="1079"/>
    </row>
    <row r="5" spans="2:8" ht="13">
      <c r="B5" s="588"/>
      <c r="C5" s="21"/>
      <c r="D5" s="22"/>
      <c r="E5" s="21"/>
      <c r="F5" s="21"/>
      <c r="G5" s="21"/>
    </row>
    <row r="6" spans="2:8" ht="13">
      <c r="B6" s="588"/>
      <c r="C6" s="21"/>
      <c r="D6" s="22"/>
      <c r="E6" s="21"/>
      <c r="F6" s="21"/>
      <c r="G6" s="21"/>
    </row>
    <row r="7" spans="2:8" ht="13">
      <c r="B7" s="588"/>
      <c r="C7" s="21"/>
      <c r="D7" s="22"/>
      <c r="E7" s="21"/>
      <c r="F7" s="21"/>
      <c r="G7" s="21"/>
    </row>
    <row r="8" spans="2:8" ht="13">
      <c r="B8" s="23" t="s">
        <v>57</v>
      </c>
      <c r="C8" s="23"/>
      <c r="D8" s="1077" t="str">
        <f>Inputs!C12</f>
        <v>August 2025</v>
      </c>
      <c r="E8" s="1077"/>
      <c r="F8" s="1077"/>
      <c r="G8" s="21"/>
    </row>
    <row r="9" spans="2:8" ht="13">
      <c r="B9" s="588"/>
      <c r="C9" s="21"/>
      <c r="D9" s="21"/>
      <c r="E9" s="21"/>
      <c r="F9" s="21"/>
      <c r="G9" s="21"/>
    </row>
    <row r="10" spans="2:8" ht="13">
      <c r="B10" s="588"/>
      <c r="C10" s="21"/>
      <c r="D10" s="21"/>
      <c r="E10" s="21"/>
      <c r="F10" s="21"/>
      <c r="G10" s="21"/>
    </row>
    <row r="11" spans="2:8" ht="12.75" customHeight="1">
      <c r="B11" s="588" t="s">
        <v>7</v>
      </c>
      <c r="C11" s="21"/>
      <c r="D11" s="24" t="s">
        <v>7</v>
      </c>
      <c r="E11" s="21"/>
      <c r="F11" s="24"/>
      <c r="G11" s="589"/>
      <c r="H11" s="25"/>
    </row>
    <row r="12" spans="2:8" ht="12.75" customHeight="1">
      <c r="B12" s="1073" t="s">
        <v>62</v>
      </c>
      <c r="C12" s="55"/>
      <c r="D12" s="1075" t="s">
        <v>48</v>
      </c>
      <c r="E12" s="69">
        <f>'1.10'!D30</f>
        <v>867306.48714317335</v>
      </c>
      <c r="F12" s="1076" t="s">
        <v>48</v>
      </c>
      <c r="G12" s="1074">
        <f>E12/E13</f>
        <v>3.529448905601603E-2</v>
      </c>
    </row>
    <row r="13" spans="2:8" ht="15" customHeight="1">
      <c r="B13" s="1073"/>
      <c r="C13" s="55"/>
      <c r="D13" s="1075"/>
      <c r="E13" s="70">
        <f>'1.10'!D32</f>
        <v>24573425.209999997</v>
      </c>
      <c r="F13" s="1076"/>
      <c r="G13" s="1074"/>
    </row>
    <row r="14" spans="2:8" ht="15" customHeight="1">
      <c r="B14" s="588"/>
      <c r="C14" s="21"/>
      <c r="D14" s="21"/>
      <c r="E14" s="70"/>
      <c r="F14" s="21"/>
      <c r="G14" s="27"/>
    </row>
    <row r="15" spans="2:8" ht="12.75" customHeight="1">
      <c r="B15" s="588"/>
      <c r="C15" s="21"/>
      <c r="D15" s="21"/>
      <c r="E15" s="70"/>
      <c r="F15" s="21"/>
      <c r="G15" s="27"/>
    </row>
    <row r="16" spans="2:8" ht="12.75" customHeight="1">
      <c r="B16" s="1073" t="s">
        <v>63</v>
      </c>
      <c r="C16" s="55"/>
      <c r="D16" s="1067" t="s">
        <v>48</v>
      </c>
      <c r="E16" s="71">
        <f>'1.10'!E30</f>
        <v>1101607.2180626686</v>
      </c>
      <c r="F16" s="1068" t="s">
        <v>48</v>
      </c>
      <c r="G16" s="1074">
        <f>E16/E17</f>
        <v>6.2451952245054711E-2</v>
      </c>
    </row>
    <row r="17" spans="2:8" ht="13">
      <c r="B17" s="1073"/>
      <c r="C17" s="55"/>
      <c r="D17" s="1067"/>
      <c r="E17" s="70">
        <f>'1.10'!E32</f>
        <v>17639275.930720001</v>
      </c>
      <c r="F17" s="1068"/>
      <c r="G17" s="1074"/>
    </row>
    <row r="18" spans="2:8" ht="20.149999999999999" customHeight="1">
      <c r="B18" s="588"/>
      <c r="C18" s="21"/>
      <c r="D18" s="21"/>
      <c r="E18" s="26"/>
      <c r="F18" s="28"/>
      <c r="G18" s="29"/>
      <c r="H18" s="30"/>
    </row>
    <row r="19" spans="2:8" ht="13">
      <c r="B19" s="588"/>
      <c r="C19" s="21"/>
      <c r="D19" s="21"/>
      <c r="E19" s="21"/>
      <c r="F19" s="31"/>
      <c r="G19" s="31"/>
      <c r="H19" s="30"/>
    </row>
    <row r="20" spans="2:8" ht="13">
      <c r="B20" s="588"/>
      <c r="C20" s="21"/>
      <c r="D20" s="21"/>
      <c r="E20" s="21"/>
      <c r="F20" s="21"/>
      <c r="G20" s="21"/>
    </row>
    <row r="21" spans="2:8" ht="13">
      <c r="B21" s="588"/>
      <c r="C21" s="21"/>
      <c r="D21" s="21"/>
      <c r="E21" s="21"/>
      <c r="F21" s="21"/>
      <c r="G21" s="21"/>
    </row>
    <row r="22" spans="2:8" ht="13">
      <c r="B22" s="588"/>
      <c r="C22" s="21"/>
      <c r="D22" s="21"/>
      <c r="E22" s="21"/>
      <c r="F22" s="21"/>
      <c r="G22" s="21"/>
    </row>
    <row r="23" spans="2:8" ht="13">
      <c r="B23" s="588"/>
      <c r="C23" s="21"/>
      <c r="D23" s="21"/>
      <c r="E23" s="21"/>
      <c r="F23" s="21"/>
      <c r="G23" s="21"/>
    </row>
    <row r="24" spans="2:8" ht="15" customHeight="1">
      <c r="B24" s="588" t="s">
        <v>3300</v>
      </c>
      <c r="C24" s="21" t="s">
        <v>7</v>
      </c>
      <c r="D24" s="1069" t="str">
        <f>Inputs!C15</f>
        <v>October 2025</v>
      </c>
      <c r="E24" s="1069"/>
      <c r="F24" s="1069"/>
      <c r="G24" s="1069"/>
      <c r="H24" s="32"/>
    </row>
    <row r="25" spans="2:8" ht="13">
      <c r="B25" s="588"/>
      <c r="C25" s="21"/>
      <c r="D25" s="21"/>
      <c r="E25" s="21"/>
      <c r="F25" s="21"/>
      <c r="G25" s="21"/>
    </row>
    <row r="26" spans="2:8" ht="13">
      <c r="B26" s="588"/>
      <c r="C26" s="21"/>
      <c r="D26" s="21"/>
      <c r="E26" s="21"/>
      <c r="F26" s="21"/>
      <c r="G26" s="21"/>
    </row>
    <row r="27" spans="2:8" ht="13">
      <c r="B27" s="588"/>
      <c r="C27" s="21"/>
      <c r="D27" s="21"/>
      <c r="E27" s="21"/>
      <c r="F27" s="21"/>
      <c r="G27" s="21"/>
    </row>
    <row r="28" spans="2:8" ht="13">
      <c r="B28" s="588" t="s">
        <v>58</v>
      </c>
      <c r="C28" s="21"/>
      <c r="D28" s="587"/>
      <c r="E28" s="587"/>
      <c r="F28" s="587"/>
      <c r="G28" s="587"/>
    </row>
    <row r="29" spans="2:8" ht="13">
      <c r="B29" s="588"/>
      <c r="C29" s="21"/>
      <c r="D29" s="1070" t="s">
        <v>59</v>
      </c>
      <c r="E29" s="1070"/>
      <c r="F29" s="1070"/>
      <c r="G29" s="1070"/>
    </row>
    <row r="30" spans="2:8" ht="13">
      <c r="B30" s="588"/>
      <c r="C30" s="21"/>
      <c r="D30" s="21"/>
      <c r="E30" s="21"/>
      <c r="F30" s="21"/>
      <c r="G30" s="21"/>
    </row>
    <row r="31" spans="2:8" ht="13">
      <c r="B31" s="588"/>
      <c r="C31" s="21"/>
      <c r="D31" s="21"/>
      <c r="E31" s="21"/>
      <c r="F31" s="21"/>
      <c r="G31" s="21"/>
    </row>
    <row r="32" spans="2:8" ht="13">
      <c r="B32" s="588" t="s">
        <v>60</v>
      </c>
      <c r="C32" s="21"/>
      <c r="D32" s="1071" t="str">
        <f>Inputs!C8</f>
        <v>Manager, Regulatory Services</v>
      </c>
      <c r="E32" s="1071"/>
      <c r="F32" s="1071"/>
      <c r="G32" s="1071"/>
    </row>
    <row r="33" spans="2:14" ht="13">
      <c r="B33" s="588"/>
      <c r="C33" s="21"/>
      <c r="D33" s="21"/>
      <c r="E33" s="21"/>
      <c r="F33" s="21"/>
      <c r="G33" s="21"/>
      <c r="N33" s="19"/>
    </row>
    <row r="34" spans="2:14" ht="13">
      <c r="B34" s="588"/>
      <c r="C34" s="21"/>
      <c r="D34" s="21"/>
      <c r="E34" s="21"/>
      <c r="F34" s="21"/>
      <c r="G34" s="21"/>
    </row>
    <row r="35" spans="2:14" ht="13">
      <c r="B35" s="588" t="s">
        <v>61</v>
      </c>
      <c r="C35" s="21"/>
      <c r="D35" s="1072" t="str">
        <f>Inputs!C9</f>
        <v>September 19,2025</v>
      </c>
      <c r="E35" s="1072"/>
      <c r="F35" s="1072"/>
      <c r="G35" s="1072"/>
    </row>
    <row r="36" spans="2:14" ht="13">
      <c r="B36" s="588"/>
      <c r="C36" s="21"/>
      <c r="D36" s="27"/>
      <c r="E36" s="21"/>
      <c r="F36" s="21"/>
      <c r="G36" s="21"/>
    </row>
    <row r="37" spans="2:14" ht="13">
      <c r="B37" s="588"/>
      <c r="C37" s="21"/>
      <c r="D37" s="21"/>
      <c r="E37" s="21"/>
      <c r="F37" s="21"/>
      <c r="G37" s="21"/>
    </row>
    <row r="40" spans="2:14">
      <c r="B40" s="1066"/>
      <c r="C40" s="1066"/>
      <c r="D40" s="1066"/>
      <c r="E40" s="1066"/>
      <c r="F40" s="1066"/>
      <c r="G40" s="1066"/>
    </row>
  </sheetData>
  <mergeCells count="17">
    <mergeCell ref="D12:D13"/>
    <mergeCell ref="F12:F13"/>
    <mergeCell ref="D8:F8"/>
    <mergeCell ref="B2:G2"/>
    <mergeCell ref="B3:G3"/>
    <mergeCell ref="B4:G4"/>
    <mergeCell ref="B12:B13"/>
    <mergeCell ref="G12:G13"/>
    <mergeCell ref="B40:G40"/>
    <mergeCell ref="D16:D17"/>
    <mergeCell ref="F16:F17"/>
    <mergeCell ref="D24:G24"/>
    <mergeCell ref="D29:G29"/>
    <mergeCell ref="D32:G32"/>
    <mergeCell ref="D35:G35"/>
    <mergeCell ref="B16:B17"/>
    <mergeCell ref="G16:G17"/>
  </mergeCells>
  <printOptions horizontalCentered="1"/>
  <pageMargins left="0.7" right="0.7" top="0.75" bottom="0.75" header="0.3" footer="0.3"/>
  <pageSetup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9">
    <tabColor theme="5" tint="0.79998168889431442"/>
    <pageSetUpPr autoPageBreaks="0"/>
  </sheetPr>
  <dimension ref="A1:G30"/>
  <sheetViews>
    <sheetView zoomScaleNormal="100" workbookViewId="0">
      <selection activeCell="G34" sqref="G34"/>
    </sheetView>
  </sheetViews>
  <sheetFormatPr defaultColWidth="8.7265625" defaultRowHeight="12.5"/>
  <cols>
    <col min="1" max="1" width="50.54296875" style="16" customWidth="1"/>
    <col min="2" max="2" width="3.453125" style="16" customWidth="1"/>
    <col min="3" max="3" width="17.26953125" style="16" bestFit="1" customWidth="1"/>
    <col min="4" max="4" width="23" style="16" customWidth="1"/>
    <col min="5" max="5" width="16.54296875" style="16" bestFit="1" customWidth="1"/>
    <col min="6" max="6" width="8.7265625" style="16"/>
    <col min="7" max="7" width="17.7265625" style="16" customWidth="1"/>
    <col min="8" max="8" width="11.7265625" style="16" customWidth="1"/>
    <col min="9" max="16384" width="8.7265625" style="16"/>
  </cols>
  <sheetData>
    <row r="1" spans="1:5" ht="13">
      <c r="C1" s="46" t="s">
        <v>75</v>
      </c>
    </row>
    <row r="2" spans="1:5" ht="13">
      <c r="C2" s="46"/>
    </row>
    <row r="3" spans="1:5" ht="15" customHeight="1">
      <c r="A3" s="18" t="s">
        <v>12</v>
      </c>
      <c r="C3" s="56" t="s">
        <v>191</v>
      </c>
    </row>
    <row r="4" spans="1:5" ht="13">
      <c r="A4" s="18" t="s">
        <v>119</v>
      </c>
    </row>
    <row r="5" spans="1:5">
      <c r="A5" s="33">
        <f>'1.10'!C5</f>
        <v>0</v>
      </c>
    </row>
    <row r="6" spans="1:5" ht="13.15" customHeight="1"/>
    <row r="7" spans="1:5" ht="25.5" customHeight="1">
      <c r="A7" s="34" t="s">
        <v>65</v>
      </c>
    </row>
    <row r="9" spans="1:5" ht="13">
      <c r="A9" s="35" t="s">
        <v>118</v>
      </c>
      <c r="B9" s="19"/>
      <c r="C9" s="20">
        <f>D9*E9</f>
        <v>-1.5990149999999999</v>
      </c>
      <c r="D9" s="66">
        <v>-3.63</v>
      </c>
      <c r="E9" s="15">
        <f>'5.00'!F11</f>
        <v>0.4405</v>
      </c>
    </row>
    <row r="10" spans="1:5">
      <c r="C10" s="20"/>
    </row>
    <row r="11" spans="1:5">
      <c r="C11" s="20"/>
    </row>
    <row r="12" spans="1:5">
      <c r="C12" s="20"/>
    </row>
    <row r="13" spans="1:5" ht="13">
      <c r="A13" s="34" t="s">
        <v>68</v>
      </c>
      <c r="C13" s="20"/>
    </row>
    <row r="14" spans="1:5">
      <c r="C14" s="20"/>
    </row>
    <row r="15" spans="1:5" ht="13">
      <c r="A15" s="35" t="s">
        <v>162</v>
      </c>
      <c r="B15" s="19"/>
      <c r="C15" s="20">
        <f>D15*E15</f>
        <v>-2.0309849999999998</v>
      </c>
      <c r="D15" s="59">
        <f>D9</f>
        <v>-3.63</v>
      </c>
      <c r="E15" s="15">
        <f>'5.00'!F13</f>
        <v>0.5595</v>
      </c>
    </row>
    <row r="16" spans="1:5">
      <c r="C16" s="20"/>
    </row>
    <row r="18" spans="1:7" ht="13">
      <c r="A18" s="17" t="s">
        <v>69</v>
      </c>
    </row>
    <row r="19" spans="1:7">
      <c r="A19" s="19" t="s">
        <v>192</v>
      </c>
      <c r="C19" s="68">
        <v>443700401</v>
      </c>
      <c r="D19" s="42" t="s">
        <v>154</v>
      </c>
      <c r="E19" s="67">
        <v>52941138</v>
      </c>
      <c r="F19" s="61">
        <v>6.4200000000000004E-3</v>
      </c>
      <c r="G19" s="49">
        <f>E19*F19</f>
        <v>339882.10596000002</v>
      </c>
    </row>
    <row r="20" spans="1:7">
      <c r="A20" s="19" t="s">
        <v>70</v>
      </c>
      <c r="B20" s="19" t="s">
        <v>67</v>
      </c>
      <c r="C20" s="37">
        <f>E19+E20</f>
        <v>150743660</v>
      </c>
      <c r="D20" s="42" t="s">
        <v>155</v>
      </c>
      <c r="E20" s="67">
        <v>97802522</v>
      </c>
      <c r="F20" s="53">
        <f>F19</f>
        <v>6.4200000000000004E-3</v>
      </c>
      <c r="G20" s="49">
        <f>E20*F20</f>
        <v>627892.19124000007</v>
      </c>
    </row>
    <row r="21" spans="1:7" ht="13">
      <c r="A21" s="36" t="s">
        <v>71</v>
      </c>
      <c r="B21" s="17"/>
      <c r="C21" s="38">
        <f>C19-C20</f>
        <v>292956741</v>
      </c>
      <c r="D21" s="42" t="s">
        <v>161</v>
      </c>
      <c r="E21" s="38">
        <f>C21</f>
        <v>292956741</v>
      </c>
      <c r="F21" s="54">
        <f>F19</f>
        <v>6.4200000000000004E-3</v>
      </c>
      <c r="G21" s="49">
        <f>E21*F21</f>
        <v>1880782.27722</v>
      </c>
    </row>
    <row r="23" spans="1:7">
      <c r="A23" s="19" t="s">
        <v>72</v>
      </c>
      <c r="C23" s="57">
        <v>2.725E-2</v>
      </c>
    </row>
    <row r="25" spans="1:7">
      <c r="A25" s="19" t="s">
        <v>163</v>
      </c>
      <c r="C25" s="43">
        <f>ROUND(C21*C23,0)</f>
        <v>7983071</v>
      </c>
    </row>
    <row r="26" spans="1:7">
      <c r="A26" s="19" t="s">
        <v>73</v>
      </c>
      <c r="B26" s="19" t="s">
        <v>66</v>
      </c>
      <c r="C26" s="58">
        <f>G21</f>
        <v>1880782.27722</v>
      </c>
    </row>
    <row r="27" spans="1:7">
      <c r="A27" s="19" t="s">
        <v>74</v>
      </c>
      <c r="B27" s="19"/>
      <c r="C27" s="39">
        <f>SUM(C25+C26)</f>
        <v>9863853.2772199996</v>
      </c>
      <c r="G27" s="65" t="s">
        <v>7</v>
      </c>
    </row>
    <row r="29" spans="1:7">
      <c r="E29" s="60"/>
    </row>
    <row r="30" spans="1:7">
      <c r="A30" s="19" t="s">
        <v>7</v>
      </c>
    </row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2">
    <pageSetUpPr autoPageBreaks="0"/>
  </sheetPr>
  <dimension ref="A2:B6"/>
  <sheetViews>
    <sheetView workbookViewId="0">
      <selection activeCell="C20" sqref="C20"/>
    </sheetView>
  </sheetViews>
  <sheetFormatPr defaultColWidth="8.7265625" defaultRowHeight="14.5"/>
  <cols>
    <col min="1" max="1" width="43.54296875" style="41" bestFit="1" customWidth="1"/>
    <col min="2" max="16384" width="8.7265625" style="41"/>
  </cols>
  <sheetData>
    <row r="2" spans="1:2">
      <c r="A2" s="41" t="s">
        <v>206</v>
      </c>
      <c r="B2" s="44">
        <v>2.0336E-2</v>
      </c>
    </row>
    <row r="4" spans="1:2">
      <c r="A4" s="41" t="s">
        <v>156</v>
      </c>
      <c r="B4" s="45">
        <v>0.6</v>
      </c>
    </row>
    <row r="6" spans="1:2">
      <c r="A6" s="41" t="s">
        <v>157</v>
      </c>
      <c r="B6" s="45">
        <v>0.05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31">
    <pageSetUpPr autoPageBreaks="0" fitToPage="1"/>
  </sheetPr>
  <dimension ref="A1"/>
  <sheetViews>
    <sheetView workbookViewId="0">
      <selection activeCell="K49" sqref="K49"/>
    </sheetView>
  </sheetViews>
  <sheetFormatPr defaultRowHeight="12.5"/>
  <sheetData/>
  <pageMargins left="0.7" right="0.7" top="0.75" bottom="0.75" header="0.3" footer="0.3"/>
  <pageSetup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36">
    <pageSetUpPr autoPageBreaks="0"/>
  </sheetPr>
  <dimension ref="A1"/>
  <sheetViews>
    <sheetView workbookViewId="0">
      <selection activeCell="R22" sqref="R22"/>
    </sheetView>
  </sheetViews>
  <sheetFormatPr defaultRowHeight="12.5"/>
  <sheetData/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30">
    <pageSetUpPr autoPageBreaks="0"/>
  </sheetPr>
  <dimension ref="A1:B9"/>
  <sheetViews>
    <sheetView workbookViewId="0">
      <selection activeCell="C13" sqref="C13"/>
    </sheetView>
  </sheetViews>
  <sheetFormatPr defaultRowHeight="12.5"/>
  <sheetData>
    <row r="1" spans="1:2">
      <c r="A1" s="2" t="s">
        <v>193</v>
      </c>
    </row>
    <row r="2" spans="1:2">
      <c r="B2" s="3"/>
    </row>
    <row r="3" spans="1:2">
      <c r="A3" s="4" t="s">
        <v>194</v>
      </c>
      <c r="B3" s="3"/>
    </row>
    <row r="4" spans="1:2">
      <c r="A4" s="4" t="s">
        <v>195</v>
      </c>
      <c r="B4" s="3"/>
    </row>
    <row r="5" spans="1:2">
      <c r="A5" s="4" t="s">
        <v>196</v>
      </c>
      <c r="B5" s="3"/>
    </row>
    <row r="6" spans="1:2">
      <c r="A6" s="4" t="s">
        <v>197</v>
      </c>
    </row>
    <row r="7" spans="1:2">
      <c r="A7" s="4" t="s">
        <v>198</v>
      </c>
    </row>
    <row r="8" spans="1:2">
      <c r="A8" s="2" t="s">
        <v>199</v>
      </c>
    </row>
    <row r="9" spans="1:2">
      <c r="A9" s="2" t="s">
        <v>200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1">
    <pageSetUpPr autoPageBreaks="0"/>
  </sheetPr>
  <dimension ref="A1:J38"/>
  <sheetViews>
    <sheetView zoomScaleNormal="100" workbookViewId="0">
      <pane ySplit="6" topLeftCell="A7" activePane="bottomLeft" state="frozen"/>
      <selection activeCell="N33" sqref="N33"/>
      <selection pane="bottomLeft" activeCell="E34" sqref="E34"/>
    </sheetView>
  </sheetViews>
  <sheetFormatPr defaultColWidth="9.1796875" defaultRowHeight="13"/>
  <cols>
    <col min="1" max="1" width="3" style="73" customWidth="1"/>
    <col min="2" max="2" width="5.54296875" style="74" customWidth="1"/>
    <col min="3" max="3" width="60.7265625" style="73" customWidth="1"/>
    <col min="4" max="4" width="17.453125" style="73" bestFit="1" customWidth="1"/>
    <col min="5" max="5" width="17.54296875" style="73" customWidth="1"/>
    <col min="6" max="6" width="3" style="73" customWidth="1"/>
    <col min="7" max="7" width="13.453125" style="73" bestFit="1" customWidth="1"/>
    <col min="8" max="16384" width="9.1796875" style="73"/>
  </cols>
  <sheetData>
    <row r="1" spans="1:10">
      <c r="A1" s="16"/>
      <c r="B1" s="16"/>
      <c r="C1" s="21"/>
      <c r="D1" s="21"/>
      <c r="E1" s="21"/>
      <c r="F1" s="21"/>
      <c r="G1" s="21"/>
    </row>
    <row r="2" spans="1:10">
      <c r="A2" s="16"/>
      <c r="B2" s="1078" t="s">
        <v>56</v>
      </c>
      <c r="C2" s="1078"/>
      <c r="D2" s="1078"/>
      <c r="E2" s="1078"/>
      <c r="F2" s="128"/>
      <c r="G2" s="128"/>
    </row>
    <row r="3" spans="1:10">
      <c r="A3" s="16"/>
      <c r="B3" s="1078" t="s">
        <v>64</v>
      </c>
      <c r="C3" s="1078"/>
      <c r="D3" s="1078"/>
      <c r="E3" s="1078"/>
      <c r="F3" s="128"/>
      <c r="G3" s="128"/>
    </row>
    <row r="4" spans="1:10">
      <c r="A4" s="16"/>
      <c r="B4" s="1079" t="s">
        <v>232</v>
      </c>
      <c r="C4" s="1079"/>
      <c r="D4" s="1079"/>
      <c r="E4" s="1079"/>
      <c r="F4" s="129"/>
      <c r="G4" s="129"/>
    </row>
    <row r="5" spans="1:10">
      <c r="A5" s="16"/>
      <c r="B5" s="16"/>
      <c r="C5" s="21"/>
      <c r="D5" s="21"/>
      <c r="E5" s="22"/>
      <c r="F5" s="21"/>
      <c r="G5" s="21"/>
    </row>
    <row r="6" spans="1:10">
      <c r="C6" s="76" t="s">
        <v>13</v>
      </c>
    </row>
    <row r="7" spans="1:10" ht="13.5" thickBot="1"/>
    <row r="8" spans="1:10">
      <c r="B8" s="130">
        <v>1</v>
      </c>
      <c r="C8" s="85" t="s">
        <v>3294</v>
      </c>
      <c r="D8" s="651">
        <f>'3.00'!H33</f>
        <v>3061048.8868642258</v>
      </c>
    </row>
    <row r="9" spans="1:10">
      <c r="B9" s="96"/>
      <c r="C9" s="87"/>
      <c r="D9" s="91"/>
    </row>
    <row r="10" spans="1:10">
      <c r="B10" s="96">
        <f>+B8+1</f>
        <v>2</v>
      </c>
      <c r="C10" s="87" t="s">
        <v>3295</v>
      </c>
      <c r="D10" s="91">
        <f>+Inputs!C27</f>
        <v>2741097.0680118422</v>
      </c>
      <c r="G10" s="92"/>
      <c r="I10" s="93"/>
      <c r="J10" s="94"/>
    </row>
    <row r="11" spans="1:10">
      <c r="B11" s="96"/>
      <c r="C11" s="87"/>
      <c r="D11" s="91"/>
      <c r="G11" s="92"/>
      <c r="I11" s="93"/>
    </row>
    <row r="12" spans="1:10">
      <c r="B12" s="96">
        <f>+B10+1</f>
        <v>3</v>
      </c>
      <c r="C12" s="87" t="s">
        <v>3296</v>
      </c>
      <c r="D12" s="91">
        <f>'3.10'!I59</f>
        <v>1946205.0884105971</v>
      </c>
      <c r="G12" s="92"/>
      <c r="I12" s="93"/>
    </row>
    <row r="13" spans="1:10">
      <c r="B13" s="96"/>
      <c r="C13" s="87"/>
      <c r="D13" s="91"/>
    </row>
    <row r="14" spans="1:10">
      <c r="B14" s="96">
        <f>+B12+1</f>
        <v>4</v>
      </c>
      <c r="C14" s="87" t="s">
        <v>230</v>
      </c>
      <c r="D14" s="91">
        <f>+D8-D10+D12</f>
        <v>2266156.9072629809</v>
      </c>
      <c r="G14" s="95"/>
    </row>
    <row r="15" spans="1:10">
      <c r="B15" s="96"/>
      <c r="C15" s="87"/>
      <c r="D15" s="652"/>
    </row>
    <row r="16" spans="1:10" ht="26">
      <c r="B16" s="131">
        <v>5</v>
      </c>
      <c r="C16" s="97" t="s">
        <v>3297</v>
      </c>
      <c r="D16" s="783">
        <f>'4.00'!I12</f>
        <v>0.95579999999999998</v>
      </c>
    </row>
    <row r="17" spans="2:7" ht="13.15" customHeight="1">
      <c r="B17" s="96"/>
      <c r="C17" s="87"/>
      <c r="D17" s="652"/>
      <c r="F17" s="98"/>
    </row>
    <row r="18" spans="2:7">
      <c r="B18" s="96">
        <f>B14+2</f>
        <v>6</v>
      </c>
      <c r="C18" s="87" t="s">
        <v>231</v>
      </c>
      <c r="D18" s="653">
        <f>+D14*D16</f>
        <v>2165992.7719619572</v>
      </c>
      <c r="F18" s="98"/>
      <c r="G18" s="95"/>
    </row>
    <row r="19" spans="2:7">
      <c r="B19" s="96"/>
      <c r="C19" s="87"/>
      <c r="D19" s="653"/>
      <c r="F19" s="100"/>
      <c r="G19" s="95"/>
    </row>
    <row r="20" spans="2:7">
      <c r="B20" s="96">
        <v>7</v>
      </c>
      <c r="C20" s="79" t="s">
        <v>3298</v>
      </c>
      <c r="D20" s="653">
        <f>+'4.00'!I34</f>
        <v>-197079.06675611529</v>
      </c>
    </row>
    <row r="21" spans="2:7">
      <c r="B21" s="96"/>
      <c r="C21" s="79"/>
      <c r="D21" s="99"/>
      <c r="F21" s="73" t="s">
        <v>7</v>
      </c>
    </row>
    <row r="22" spans="2:7">
      <c r="B22" s="96">
        <v>8</v>
      </c>
      <c r="C22" s="79" t="s">
        <v>215</v>
      </c>
      <c r="D22" s="99">
        <f>+D18+D20</f>
        <v>1968913.7052058419</v>
      </c>
      <c r="G22" s="95"/>
    </row>
    <row r="23" spans="2:7" ht="13.5" thickBot="1">
      <c r="B23" s="96"/>
      <c r="C23" s="87"/>
      <c r="D23" s="101"/>
    </row>
    <row r="24" spans="2:7">
      <c r="B24" s="96"/>
      <c r="C24" s="1083" t="s">
        <v>100</v>
      </c>
      <c r="D24" s="1085" t="s">
        <v>51</v>
      </c>
      <c r="E24" s="1083" t="s">
        <v>229</v>
      </c>
    </row>
    <row r="25" spans="2:7" ht="13.5" thickBot="1">
      <c r="B25" s="96"/>
      <c r="C25" s="1084"/>
      <c r="D25" s="1086"/>
      <c r="E25" s="1084"/>
    </row>
    <row r="26" spans="2:7">
      <c r="B26" s="96"/>
      <c r="C26" s="79"/>
      <c r="D26" s="96"/>
      <c r="E26" s="87"/>
    </row>
    <row r="27" spans="2:7">
      <c r="B27" s="96" t="s">
        <v>7</v>
      </c>
      <c r="C27" s="1087" t="s">
        <v>120</v>
      </c>
      <c r="D27" s="1088">
        <f>+'5.00'!F11</f>
        <v>0.4405</v>
      </c>
      <c r="E27" s="1081">
        <f>+'5.00'!F13</f>
        <v>0.5595</v>
      </c>
    </row>
    <row r="28" spans="2:7" ht="15" customHeight="1">
      <c r="B28" s="96">
        <v>9</v>
      </c>
      <c r="C28" s="1087"/>
      <c r="D28" s="1088"/>
      <c r="E28" s="1082"/>
    </row>
    <row r="29" spans="2:7" ht="15" customHeight="1">
      <c r="B29" s="96"/>
      <c r="C29" s="102"/>
      <c r="D29" s="103"/>
      <c r="E29" s="104"/>
    </row>
    <row r="30" spans="2:7" ht="15" customHeight="1">
      <c r="B30" s="96">
        <v>10</v>
      </c>
      <c r="C30" s="102" t="s">
        <v>160</v>
      </c>
      <c r="D30" s="105">
        <f>+D22*D27</f>
        <v>867306.48714317335</v>
      </c>
      <c r="E30" s="105">
        <f>+D22*E27</f>
        <v>1101607.2180626686</v>
      </c>
    </row>
    <row r="31" spans="2:7" ht="15" customHeight="1">
      <c r="B31" s="96"/>
      <c r="C31" s="102"/>
      <c r="D31" s="105"/>
      <c r="E31" s="105"/>
    </row>
    <row r="32" spans="2:7">
      <c r="B32" s="96">
        <v>11</v>
      </c>
      <c r="C32" s="79" t="s">
        <v>102</v>
      </c>
      <c r="D32" s="106">
        <f>+'6.00'!F23</f>
        <v>24573425.209999997</v>
      </c>
      <c r="E32" s="106">
        <f>+'6.00'!H41</f>
        <v>17639275.930720001</v>
      </c>
    </row>
    <row r="33" spans="2:7">
      <c r="B33" s="108"/>
      <c r="C33" s="79"/>
      <c r="D33" s="89"/>
      <c r="E33" s="108"/>
    </row>
    <row r="34" spans="2:7">
      <c r="B34" s="108">
        <v>12</v>
      </c>
      <c r="C34" s="79" t="s">
        <v>3405</v>
      </c>
      <c r="D34" s="109">
        <f>+D30/D32</f>
        <v>3.529448905601603E-2</v>
      </c>
      <c r="E34" s="109">
        <f>+E30/E32</f>
        <v>6.2451952245054711E-2</v>
      </c>
      <c r="F34" s="110"/>
      <c r="G34" s="111"/>
    </row>
    <row r="35" spans="2:7">
      <c r="B35" s="108"/>
      <c r="C35" s="112" t="s">
        <v>7</v>
      </c>
      <c r="D35" s="109" t="s">
        <v>7</v>
      </c>
      <c r="E35" s="108"/>
    </row>
    <row r="36" spans="2:7" ht="13.5" thickBot="1">
      <c r="B36" s="132"/>
      <c r="C36" s="83"/>
      <c r="D36" s="114"/>
      <c r="E36" s="115"/>
    </row>
    <row r="37" spans="2:7">
      <c r="B37" s="116" t="s">
        <v>46</v>
      </c>
      <c r="C37" s="118" t="s">
        <v>3299</v>
      </c>
    </row>
    <row r="38" spans="2:7">
      <c r="B38" s="1080"/>
      <c r="C38" s="1080"/>
      <c r="D38" s="119"/>
    </row>
  </sheetData>
  <mergeCells count="10">
    <mergeCell ref="B38:C38"/>
    <mergeCell ref="B2:E2"/>
    <mergeCell ref="B3:E3"/>
    <mergeCell ref="B4:E4"/>
    <mergeCell ref="E27:E28"/>
    <mergeCell ref="E24:E25"/>
    <mergeCell ref="D24:D25"/>
    <mergeCell ref="C24:C25"/>
    <mergeCell ref="C27:C28"/>
    <mergeCell ref="D27:D28"/>
  </mergeCells>
  <phoneticPr fontId="0" type="noConversion"/>
  <printOptions horizontalCentered="1"/>
  <pageMargins left="0.7" right="0.7" top="0.75" bottom="0.75" header="0.3" footer="0.3"/>
  <pageSetup scale="86" orientation="portrait" r:id="rId1"/>
  <headerFooter alignWithMargins="0"/>
  <rowBreaks count="1" manualBreakCount="1">
    <brk id="38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autoPageBreaks="0"/>
  </sheetPr>
  <dimension ref="A1:F27"/>
  <sheetViews>
    <sheetView zoomScaleNormal="100" workbookViewId="0">
      <selection activeCell="D23" sqref="D23"/>
    </sheetView>
  </sheetViews>
  <sheetFormatPr defaultColWidth="9.1796875" defaultRowHeight="13"/>
  <cols>
    <col min="1" max="1" width="4.54296875" style="73" customWidth="1"/>
    <col min="2" max="2" width="37.26953125" style="73" customWidth="1"/>
    <col min="3" max="3" width="0.54296875" style="73" customWidth="1"/>
    <col min="4" max="4" width="15" style="73" bestFit="1" customWidth="1"/>
    <col min="5" max="5" width="4.54296875" style="120" customWidth="1"/>
    <col min="6" max="6" width="15" style="120" customWidth="1"/>
    <col min="7" max="7" width="2.26953125" style="73" customWidth="1"/>
    <col min="8" max="16384" width="9.1796875" style="73"/>
  </cols>
  <sheetData>
    <row r="1" spans="1:6">
      <c r="A1" s="16"/>
      <c r="B1" s="16"/>
      <c r="C1" s="21"/>
      <c r="D1" s="21"/>
      <c r="E1" s="21"/>
      <c r="F1" s="21"/>
    </row>
    <row r="2" spans="1:6">
      <c r="A2" s="16"/>
      <c r="B2" s="1078" t="s">
        <v>56</v>
      </c>
      <c r="C2" s="1078"/>
      <c r="D2" s="1078"/>
      <c r="E2" s="128"/>
      <c r="F2" s="128"/>
    </row>
    <row r="3" spans="1:6">
      <c r="A3" s="16"/>
      <c r="B3" s="1078" t="s">
        <v>64</v>
      </c>
      <c r="C3" s="1078"/>
      <c r="D3" s="1078"/>
      <c r="E3" s="128"/>
      <c r="F3" s="128"/>
    </row>
    <row r="4" spans="1:6">
      <c r="A4" s="16"/>
      <c r="B4" s="1079" t="s">
        <v>260</v>
      </c>
      <c r="C4" s="1079"/>
      <c r="D4" s="1079"/>
      <c r="E4" s="129"/>
      <c r="F4" s="129"/>
    </row>
    <row r="5" spans="1:6">
      <c r="A5" s="16"/>
      <c r="B5" s="16"/>
      <c r="C5" s="21"/>
      <c r="D5" s="21"/>
      <c r="E5" s="21"/>
      <c r="F5" s="21"/>
    </row>
    <row r="6" spans="1:6">
      <c r="B6" s="75"/>
    </row>
    <row r="7" spans="1:6" ht="13.5" thickBot="1">
      <c r="B7" s="118"/>
      <c r="C7" s="118"/>
      <c r="D7" s="118"/>
    </row>
    <row r="8" spans="1:6" ht="39">
      <c r="B8" s="250" t="s">
        <v>31</v>
      </c>
      <c r="C8" s="252"/>
      <c r="D8" s="253" t="s">
        <v>228</v>
      </c>
      <c r="E8" s="248"/>
    </row>
    <row r="9" spans="1:6">
      <c r="B9" s="123"/>
      <c r="C9" s="118"/>
      <c r="D9" s="254"/>
      <c r="E9" s="248"/>
    </row>
    <row r="10" spans="1:6">
      <c r="B10" s="123" t="s">
        <v>112</v>
      </c>
      <c r="C10" s="118"/>
      <c r="D10" s="255">
        <v>3022417.5645855828</v>
      </c>
      <c r="E10" s="248"/>
    </row>
    <row r="11" spans="1:6" s="124" customFormat="1">
      <c r="B11" s="123" t="s">
        <v>113</v>
      </c>
      <c r="C11" s="118"/>
      <c r="D11" s="255">
        <v>2558332.4814698491</v>
      </c>
      <c r="E11" s="126"/>
    </row>
    <row r="12" spans="1:6">
      <c r="B12" s="123" t="s">
        <v>114</v>
      </c>
      <c r="C12" s="118"/>
      <c r="D12" s="255">
        <v>2621610.9663238819</v>
      </c>
      <c r="E12" s="79"/>
      <c r="F12" s="73"/>
    </row>
    <row r="13" spans="1:6">
      <c r="B13" s="125" t="s">
        <v>115</v>
      </c>
      <c r="C13" s="118"/>
      <c r="D13" s="255">
        <v>2519827.9001373951</v>
      </c>
      <c r="E13" s="248"/>
    </row>
    <row r="14" spans="1:6">
      <c r="B14" s="125" t="s">
        <v>165</v>
      </c>
      <c r="C14" s="118"/>
      <c r="D14" s="255">
        <v>2514283.5763820051</v>
      </c>
      <c r="E14" s="248"/>
    </row>
    <row r="15" spans="1:6">
      <c r="B15" s="125" t="s">
        <v>166</v>
      </c>
      <c r="C15" s="79"/>
      <c r="D15" s="255">
        <v>2644973.9773038095</v>
      </c>
      <c r="E15" s="79"/>
      <c r="F15" s="73"/>
    </row>
    <row r="16" spans="1:6">
      <c r="B16" s="123" t="s">
        <v>167</v>
      </c>
      <c r="C16" s="79"/>
      <c r="D16" s="255">
        <v>2594563.4634312298</v>
      </c>
      <c r="E16" s="79"/>
      <c r="F16" s="73"/>
    </row>
    <row r="17" spans="2:6">
      <c r="B17" s="123" t="s">
        <v>168</v>
      </c>
      <c r="C17" s="79"/>
      <c r="D17" s="255">
        <v>2741097.0680118422</v>
      </c>
      <c r="E17" s="248"/>
    </row>
    <row r="18" spans="2:6">
      <c r="B18" s="123" t="s">
        <v>164</v>
      </c>
      <c r="C18" s="79"/>
      <c r="D18" s="255">
        <v>2508995.0160602299</v>
      </c>
      <c r="E18" s="248"/>
    </row>
    <row r="19" spans="2:6">
      <c r="B19" s="123" t="s">
        <v>169</v>
      </c>
      <c r="C19" s="79"/>
      <c r="D19" s="255">
        <v>2376639.0439654565</v>
      </c>
      <c r="E19" s="248"/>
    </row>
    <row r="20" spans="2:6">
      <c r="B20" s="123" t="s">
        <v>170</v>
      </c>
      <c r="C20" s="79"/>
      <c r="D20" s="255">
        <v>2423991.9161606999</v>
      </c>
      <c r="E20" s="79"/>
      <c r="F20" s="73"/>
    </row>
    <row r="21" spans="2:6" ht="12" customHeight="1">
      <c r="B21" s="123" t="s">
        <v>171</v>
      </c>
      <c r="C21" s="79"/>
      <c r="D21" s="256">
        <v>2597739.0121884639</v>
      </c>
      <c r="E21" s="79"/>
      <c r="F21" s="73"/>
    </row>
    <row r="22" spans="2:6" ht="6" hidden="1" customHeight="1">
      <c r="B22" s="87"/>
      <c r="C22" s="79"/>
      <c r="D22" s="257"/>
      <c r="E22" s="248"/>
    </row>
    <row r="23" spans="2:6" ht="13.5" thickBot="1">
      <c r="B23" s="251" t="s">
        <v>26</v>
      </c>
      <c r="C23" s="258"/>
      <c r="D23" s="259">
        <f>SUM(D10:D22)</f>
        <v>31124471.986020442</v>
      </c>
      <c r="E23" s="248"/>
    </row>
    <row r="24" spans="2:6">
      <c r="B24" s="126"/>
      <c r="C24" s="126"/>
      <c r="D24" s="126"/>
      <c r="E24" s="248"/>
    </row>
    <row r="25" spans="2:6">
      <c r="B25" s="79"/>
      <c r="C25" s="79"/>
      <c r="D25" s="79"/>
      <c r="E25" s="248"/>
    </row>
    <row r="26" spans="2:6">
      <c r="B26" s="79"/>
      <c r="C26" s="79"/>
      <c r="D26" s="79"/>
      <c r="E26" s="248"/>
    </row>
    <row r="27" spans="2:6">
      <c r="B27" s="79"/>
      <c r="C27" s="79"/>
      <c r="D27" s="79"/>
      <c r="E27" s="248"/>
    </row>
  </sheetData>
  <mergeCells count="3">
    <mergeCell ref="B2:D2"/>
    <mergeCell ref="B3:D3"/>
    <mergeCell ref="B4:D4"/>
  </mergeCells>
  <phoneticPr fontId="0" type="noConversion"/>
  <printOptions horizontalCentered="1"/>
  <pageMargins left="0.7" right="0.7" top="0.75" bottom="0.75" header="0.3" footer="0.3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pageSetUpPr autoPageBreaks="0" fitToPage="1"/>
  </sheetPr>
  <dimension ref="A1:M46"/>
  <sheetViews>
    <sheetView zoomScaleNormal="100" workbookViewId="0">
      <pane ySplit="6" topLeftCell="A7" activePane="bottomLeft" state="frozen"/>
      <selection activeCell="N33" sqref="N33"/>
      <selection pane="bottomLeft" activeCell="H33" sqref="H33"/>
    </sheetView>
  </sheetViews>
  <sheetFormatPr defaultColWidth="9.1796875" defaultRowHeight="13"/>
  <cols>
    <col min="1" max="1" width="4.81640625" style="73" customWidth="1"/>
    <col min="2" max="2" width="5.7265625" style="73" customWidth="1"/>
    <col min="3" max="3" width="0.54296875" style="73" customWidth="1"/>
    <col min="4" max="4" width="60.7265625" style="73" customWidth="1"/>
    <col min="5" max="5" width="0.54296875" style="73" customWidth="1"/>
    <col min="6" max="6" width="15.7265625" style="73" customWidth="1"/>
    <col min="7" max="7" width="0.54296875" style="73" customWidth="1"/>
    <col min="8" max="8" width="15.7265625" style="73" customWidth="1"/>
    <col min="9" max="9" width="4.81640625" style="73" customWidth="1"/>
    <col min="10" max="16384" width="9.1796875" style="73"/>
  </cols>
  <sheetData>
    <row r="1" spans="1:13">
      <c r="A1" s="21"/>
      <c r="B1" s="21"/>
      <c r="C1" s="21"/>
      <c r="D1" s="21"/>
      <c r="E1" s="21"/>
      <c r="F1" s="21"/>
      <c r="G1" s="21"/>
    </row>
    <row r="2" spans="1:13">
      <c r="A2" s="21"/>
      <c r="B2" s="1078" t="s">
        <v>56</v>
      </c>
      <c r="C2" s="1078"/>
      <c r="D2" s="1078"/>
      <c r="E2" s="1078"/>
      <c r="F2" s="1078"/>
      <c r="G2" s="1078"/>
      <c r="H2" s="1078"/>
    </row>
    <row r="3" spans="1:13">
      <c r="A3" s="21"/>
      <c r="B3" s="1078" t="s">
        <v>64</v>
      </c>
      <c r="C3" s="1078"/>
      <c r="D3" s="1078"/>
      <c r="E3" s="1078"/>
      <c r="F3" s="1078"/>
      <c r="G3" s="1078"/>
      <c r="H3" s="1078"/>
    </row>
    <row r="4" spans="1:13">
      <c r="A4" s="21"/>
      <c r="B4" s="1079" t="s">
        <v>263</v>
      </c>
      <c r="C4" s="1079"/>
      <c r="D4" s="1079"/>
      <c r="E4" s="1079"/>
      <c r="F4" s="1079"/>
      <c r="G4" s="1079"/>
      <c r="H4" s="1079"/>
    </row>
    <row r="7" spans="1:13" ht="13.5" thickBot="1"/>
    <row r="8" spans="1:13" ht="30" customHeight="1" thickBot="1">
      <c r="B8" s="655" t="s">
        <v>21</v>
      </c>
      <c r="C8" s="656"/>
      <c r="D8" s="657" t="s">
        <v>35</v>
      </c>
      <c r="E8" s="656"/>
      <c r="F8" s="658"/>
      <c r="G8" s="656"/>
      <c r="H8" s="659"/>
      <c r="I8" s="230"/>
      <c r="J8" s="230"/>
      <c r="K8" s="230"/>
      <c r="L8" s="230"/>
      <c r="M8" s="230"/>
    </row>
    <row r="9" spans="1:13">
      <c r="B9" s="660"/>
      <c r="C9" s="86"/>
      <c r="D9" s="85"/>
      <c r="E9" s="86"/>
      <c r="F9" s="661"/>
      <c r="G9" s="260"/>
      <c r="H9" s="661"/>
    </row>
    <row r="10" spans="1:13">
      <c r="B10" s="242"/>
      <c r="C10" s="88"/>
      <c r="D10" s="662"/>
      <c r="E10" s="88"/>
      <c r="F10" s="108"/>
      <c r="G10" s="269"/>
      <c r="H10" s="108"/>
    </row>
    <row r="11" spans="1:13">
      <c r="B11" s="242">
        <v>1</v>
      </c>
      <c r="C11" s="88"/>
      <c r="D11" s="662" t="s">
        <v>3311</v>
      </c>
      <c r="E11" s="88"/>
      <c r="F11" s="108"/>
      <c r="G11" s="269"/>
      <c r="H11" s="663">
        <f>'3.10'!F59</f>
        <v>3061048.8868642258</v>
      </c>
    </row>
    <row r="12" spans="1:13">
      <c r="B12" s="242"/>
      <c r="C12" s="88"/>
      <c r="D12" s="664"/>
      <c r="E12" s="88"/>
      <c r="F12" s="108"/>
      <c r="G12" s="269"/>
      <c r="H12" s="108"/>
    </row>
    <row r="13" spans="1:13" ht="12.75" customHeight="1">
      <c r="B13" s="242">
        <v>2</v>
      </c>
      <c r="C13" s="88"/>
      <c r="D13" s="665" t="s">
        <v>3312</v>
      </c>
      <c r="E13" s="88"/>
      <c r="F13" s="108"/>
      <c r="G13" s="269"/>
      <c r="H13" s="108"/>
    </row>
    <row r="14" spans="1:13">
      <c r="B14" s="242"/>
      <c r="C14" s="88"/>
      <c r="D14" s="97" t="s">
        <v>7</v>
      </c>
      <c r="E14" s="88"/>
      <c r="F14" s="108"/>
      <c r="G14" s="269"/>
      <c r="H14" s="108"/>
    </row>
    <row r="15" spans="1:13">
      <c r="B15" s="242"/>
      <c r="C15" s="88"/>
      <c r="D15" s="97" t="s">
        <v>219</v>
      </c>
      <c r="E15" s="88"/>
      <c r="F15" s="663">
        <f>Inputs!C33</f>
        <v>0</v>
      </c>
      <c r="G15" s="269"/>
      <c r="H15" s="89"/>
    </row>
    <row r="16" spans="1:13">
      <c r="B16" s="242"/>
      <c r="C16" s="88"/>
      <c r="D16" s="87" t="s">
        <v>40</v>
      </c>
      <c r="E16" s="88"/>
      <c r="F16" s="663"/>
      <c r="G16" s="269"/>
      <c r="H16" s="89"/>
    </row>
    <row r="17" spans="2:8">
      <c r="B17" s="242"/>
      <c r="C17" s="88"/>
      <c r="D17" s="87"/>
      <c r="E17" s="88"/>
      <c r="F17" s="663"/>
      <c r="G17" s="269"/>
      <c r="H17" s="89"/>
    </row>
    <row r="18" spans="2:8">
      <c r="B18" s="242"/>
      <c r="C18" s="88"/>
      <c r="D18" s="87" t="s">
        <v>220</v>
      </c>
      <c r="E18" s="88"/>
      <c r="F18" s="663">
        <f>Inputs!C34</f>
        <v>0</v>
      </c>
      <c r="G18" s="269"/>
      <c r="H18" s="108"/>
    </row>
    <row r="19" spans="2:8">
      <c r="B19" s="242"/>
      <c r="C19" s="88"/>
      <c r="D19" s="87" t="s">
        <v>122</v>
      </c>
      <c r="E19" s="88"/>
      <c r="F19" s="663"/>
      <c r="G19" s="269"/>
      <c r="H19" s="108"/>
    </row>
    <row r="20" spans="2:8">
      <c r="B20" s="242"/>
      <c r="C20" s="88"/>
      <c r="D20" s="87"/>
      <c r="E20" s="88"/>
      <c r="F20" s="663"/>
      <c r="G20" s="269"/>
      <c r="H20" s="108"/>
    </row>
    <row r="21" spans="2:8">
      <c r="B21" s="242"/>
      <c r="C21" s="88"/>
      <c r="D21" s="666" t="s">
        <v>41</v>
      </c>
      <c r="E21" s="667"/>
      <c r="F21" s="751">
        <f>+F15+F18</f>
        <v>0</v>
      </c>
      <c r="G21" s="269"/>
      <c r="H21" s="108"/>
    </row>
    <row r="22" spans="2:8">
      <c r="B22" s="242"/>
      <c r="C22" s="88"/>
      <c r="D22" s="87"/>
      <c r="E22" s="88"/>
      <c r="F22" s="663" t="s">
        <v>7</v>
      </c>
      <c r="G22" s="269"/>
      <c r="H22" s="108"/>
    </row>
    <row r="23" spans="2:8">
      <c r="B23" s="242"/>
      <c r="C23" s="88"/>
      <c r="D23" s="87" t="s">
        <v>221</v>
      </c>
      <c r="E23" s="88"/>
      <c r="F23" s="663">
        <v>0</v>
      </c>
      <c r="G23" s="269"/>
      <c r="H23" s="108"/>
    </row>
    <row r="24" spans="2:8">
      <c r="B24" s="242"/>
      <c r="C24" s="88"/>
      <c r="D24" s="87"/>
      <c r="E24" s="88"/>
      <c r="F24" s="663"/>
      <c r="G24" s="269"/>
      <c r="H24" s="108"/>
    </row>
    <row r="25" spans="2:8">
      <c r="B25" s="242"/>
      <c r="C25" s="88"/>
      <c r="D25" s="668" t="s">
        <v>222</v>
      </c>
      <c r="E25" s="88"/>
      <c r="F25" s="663"/>
      <c r="G25" s="269"/>
      <c r="H25" s="108"/>
    </row>
    <row r="26" spans="2:8">
      <c r="B26" s="242"/>
      <c r="C26" s="88"/>
      <c r="D26" s="123" t="s">
        <v>123</v>
      </c>
      <c r="E26" s="88"/>
      <c r="F26" s="663">
        <f>+Inputs!C35+Inputs!C36</f>
        <v>0</v>
      </c>
      <c r="G26" s="269"/>
      <c r="H26" s="108"/>
    </row>
    <row r="27" spans="2:8">
      <c r="B27" s="242"/>
      <c r="C27" s="88"/>
      <c r="D27" s="87"/>
      <c r="E27" s="88"/>
      <c r="F27" s="663"/>
      <c r="G27" s="269"/>
      <c r="H27" s="108"/>
    </row>
    <row r="28" spans="2:8">
      <c r="B28" s="242"/>
      <c r="C28" s="88"/>
      <c r="D28" s="666" t="s">
        <v>42</v>
      </c>
      <c r="E28" s="667"/>
      <c r="F28" s="751">
        <f>+F23+F26</f>
        <v>0</v>
      </c>
      <c r="G28" s="269"/>
      <c r="H28" s="108"/>
    </row>
    <row r="29" spans="2:8">
      <c r="B29" s="242"/>
      <c r="C29" s="88"/>
      <c r="D29" s="87"/>
      <c r="E29" s="88"/>
      <c r="F29" s="752"/>
      <c r="G29" s="269"/>
      <c r="H29" s="108"/>
    </row>
    <row r="30" spans="2:8">
      <c r="B30" s="242"/>
      <c r="C30" s="88"/>
      <c r="D30" s="669" t="s">
        <v>11</v>
      </c>
      <c r="E30" s="88"/>
      <c r="F30" s="752"/>
      <c r="G30" s="269"/>
      <c r="H30" s="663">
        <f>+F21+F28</f>
        <v>0</v>
      </c>
    </row>
    <row r="31" spans="2:8">
      <c r="B31" s="242"/>
      <c r="C31" s="88"/>
      <c r="D31" s="87"/>
      <c r="E31" s="88"/>
      <c r="F31" s="752" t="s">
        <v>36</v>
      </c>
      <c r="G31" s="269"/>
      <c r="H31" s="670" t="s">
        <v>36</v>
      </c>
    </row>
    <row r="32" spans="2:8">
      <c r="B32" s="242">
        <v>3</v>
      </c>
      <c r="C32" s="88"/>
      <c r="D32" s="87" t="s">
        <v>261</v>
      </c>
      <c r="E32" s="88"/>
      <c r="F32" s="752" t="s">
        <v>7</v>
      </c>
      <c r="G32" s="269"/>
      <c r="H32" s="108"/>
    </row>
    <row r="33" spans="2:8">
      <c r="B33" s="242"/>
      <c r="C33" s="88"/>
      <c r="D33" s="669" t="s">
        <v>262</v>
      </c>
      <c r="E33" s="88"/>
      <c r="F33" s="671"/>
      <c r="G33" s="269"/>
      <c r="H33" s="663">
        <f>+H11-H30</f>
        <v>3061048.8868642258</v>
      </c>
    </row>
    <row r="34" spans="2:8" ht="13.5" thickBot="1">
      <c r="B34" s="271"/>
      <c r="C34" s="113"/>
      <c r="D34" s="127"/>
      <c r="E34" s="113"/>
      <c r="F34" s="279"/>
      <c r="G34" s="270"/>
      <c r="H34" s="279"/>
    </row>
    <row r="35" spans="2:8">
      <c r="B35" s="116" t="s">
        <v>46</v>
      </c>
      <c r="C35" s="117"/>
      <c r="D35" s="232" t="s">
        <v>3299</v>
      </c>
    </row>
    <row r="36" spans="2:8">
      <c r="B36" s="116"/>
    </row>
    <row r="37" spans="2:8">
      <c r="B37" s="116"/>
    </row>
    <row r="38" spans="2:8">
      <c r="B38" s="116"/>
    </row>
    <row r="39" spans="2:8">
      <c r="B39" s="116"/>
    </row>
    <row r="40" spans="2:8">
      <c r="B40" s="116"/>
    </row>
    <row r="41" spans="2:8">
      <c r="B41" s="116"/>
    </row>
    <row r="42" spans="2:8">
      <c r="B42" s="116"/>
    </row>
    <row r="43" spans="2:8">
      <c r="B43" s="116"/>
    </row>
    <row r="44" spans="2:8">
      <c r="B44" s="116"/>
    </row>
    <row r="45" spans="2:8">
      <c r="B45" s="116"/>
    </row>
    <row r="46" spans="2:8">
      <c r="B46" s="116"/>
    </row>
  </sheetData>
  <mergeCells count="3">
    <mergeCell ref="B2:H2"/>
    <mergeCell ref="B3:H3"/>
    <mergeCell ref="B4:H4"/>
  </mergeCells>
  <phoneticPr fontId="0" type="noConversion"/>
  <printOptions horizontalCentered="1"/>
  <pageMargins left="0.7" right="0.7" top="0.75" bottom="0.75" header="0.3" footer="0.3"/>
  <pageSetup scale="84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3">
    <pageSetUpPr autoPageBreaks="0" fitToPage="1"/>
  </sheetPr>
  <dimension ref="B1:M78"/>
  <sheetViews>
    <sheetView zoomScaleNormal="100" zoomScaleSheetLayoutView="100" workbookViewId="0">
      <pane xSplit="5" ySplit="10" topLeftCell="F11" activePane="bottomRight" state="frozen"/>
      <selection activeCell="N33" sqref="N33"/>
      <selection pane="topRight" activeCell="N33" sqref="N33"/>
      <selection pane="bottomLeft" activeCell="N33" sqref="N33"/>
      <selection pane="bottomRight" activeCell="M18" sqref="M18"/>
    </sheetView>
  </sheetViews>
  <sheetFormatPr defaultColWidth="8.7265625" defaultRowHeight="13"/>
  <cols>
    <col min="1" max="1" width="3.54296875" style="135" customWidth="1"/>
    <col min="2" max="2" width="5.26953125" style="134" customWidth="1"/>
    <col min="3" max="3" width="0.26953125" style="135" customWidth="1"/>
    <col min="4" max="4" width="56" style="135" customWidth="1"/>
    <col min="5" max="5" width="9" style="135" bestFit="1" customWidth="1"/>
    <col min="6" max="6" width="18.26953125" style="135" customWidth="1"/>
    <col min="7" max="7" width="8.7265625" style="135" hidden="1" customWidth="1"/>
    <col min="8" max="8" width="0.7265625" style="135" customWidth="1"/>
    <col min="9" max="9" width="18.7265625" style="135" customWidth="1"/>
    <col min="10" max="10" width="1" style="135" customWidth="1"/>
    <col min="11" max="11" width="18.453125" style="135" customWidth="1"/>
    <col min="12" max="12" width="3.54296875" style="135" customWidth="1"/>
    <col min="13" max="13" width="11" style="135" bestFit="1" customWidth="1"/>
    <col min="14" max="16384" width="8.7265625" style="135"/>
  </cols>
  <sheetData>
    <row r="1" spans="2:11" s="73" customFormat="1">
      <c r="B1" s="16"/>
      <c r="C1" s="16"/>
      <c r="D1" s="21"/>
      <c r="E1" s="21"/>
      <c r="F1" s="21"/>
      <c r="G1" s="21"/>
      <c r="H1" s="21"/>
    </row>
    <row r="2" spans="2:11" s="73" customFormat="1" ht="15" customHeight="1">
      <c r="B2" s="1078" t="s">
        <v>56</v>
      </c>
      <c r="C2" s="1078"/>
      <c r="D2" s="1078"/>
      <c r="E2" s="1078"/>
      <c r="F2" s="1078"/>
      <c r="G2" s="1078"/>
      <c r="H2" s="1078"/>
      <c r="I2" s="1078"/>
      <c r="J2" s="1078"/>
      <c r="K2" s="1078"/>
    </row>
    <row r="3" spans="2:11" s="73" customFormat="1">
      <c r="B3" s="1078" t="s">
        <v>64</v>
      </c>
      <c r="C3" s="1078"/>
      <c r="D3" s="1078"/>
      <c r="E3" s="1078"/>
      <c r="F3" s="1078"/>
      <c r="G3" s="1078"/>
      <c r="H3" s="1078"/>
      <c r="I3" s="1078"/>
      <c r="J3" s="1078"/>
      <c r="K3" s="1078"/>
    </row>
    <row r="4" spans="2:11" s="73" customFormat="1">
      <c r="B4" s="1079" t="s">
        <v>264</v>
      </c>
      <c r="C4" s="1079"/>
      <c r="D4" s="1079"/>
      <c r="E4" s="1079"/>
      <c r="F4" s="1079"/>
      <c r="G4" s="1079"/>
      <c r="H4" s="1079"/>
      <c r="I4" s="1079"/>
      <c r="J4" s="1079"/>
      <c r="K4" s="1079"/>
    </row>
    <row r="5" spans="2:11" s="73" customFormat="1">
      <c r="B5" s="1079"/>
      <c r="C5" s="1079"/>
      <c r="D5" s="1079"/>
      <c r="E5" s="1079"/>
      <c r="F5" s="1079"/>
      <c r="G5" s="1079"/>
      <c r="H5" s="1079"/>
      <c r="I5" s="1079"/>
      <c r="J5" s="1079"/>
      <c r="K5" s="1079"/>
    </row>
    <row r="6" spans="2:11" s="73" customFormat="1" ht="15.75" customHeight="1">
      <c r="C6" s="75"/>
      <c r="G6" s="120"/>
      <c r="H6" s="120"/>
    </row>
    <row r="7" spans="2:11" ht="13.5" thickBot="1"/>
    <row r="8" spans="2:11" s="140" customFormat="1" ht="26.5" thickBot="1">
      <c r="B8" s="760" t="s">
        <v>99</v>
      </c>
      <c r="C8" s="136"/>
      <c r="D8" s="137"/>
      <c r="E8" s="138"/>
      <c r="F8" s="1091" t="s">
        <v>98</v>
      </c>
      <c r="G8" s="138"/>
      <c r="H8" s="139"/>
      <c r="I8" s="1093" t="s">
        <v>97</v>
      </c>
      <c r="J8" s="139"/>
      <c r="K8" s="1091" t="s">
        <v>96</v>
      </c>
    </row>
    <row r="9" spans="2:11" s="140" customFormat="1">
      <c r="B9" s="761"/>
      <c r="C9" s="141"/>
      <c r="D9" s="142" t="s">
        <v>95</v>
      </c>
      <c r="E9" s="143"/>
      <c r="F9" s="1092"/>
      <c r="G9" s="143"/>
      <c r="H9" s="141"/>
      <c r="I9" s="1094"/>
      <c r="J9" s="141"/>
      <c r="K9" s="1092"/>
    </row>
    <row r="10" spans="2:11" ht="2.65" customHeight="1">
      <c r="B10" s="144"/>
      <c r="C10" s="145"/>
      <c r="D10" s="146"/>
      <c r="E10" s="147"/>
      <c r="F10" s="148"/>
      <c r="G10" s="147"/>
      <c r="H10" s="145"/>
      <c r="I10" s="147"/>
      <c r="J10" s="145"/>
      <c r="K10" s="148"/>
    </row>
    <row r="11" spans="2:11">
      <c r="B11" s="149">
        <v>1</v>
      </c>
      <c r="C11" s="145"/>
      <c r="D11" s="755" t="s">
        <v>37</v>
      </c>
      <c r="E11" s="147"/>
      <c r="F11" s="150">
        <f>'3.30'!E28</f>
        <v>409599587.0449999</v>
      </c>
      <c r="G11" s="151"/>
      <c r="H11" s="152"/>
      <c r="I11" s="150">
        <f>'3.30'!E9</f>
        <v>329281568.54500067</v>
      </c>
      <c r="J11" s="152"/>
      <c r="K11" s="150">
        <f>+F11+I11</f>
        <v>738881155.59000063</v>
      </c>
    </row>
    <row r="12" spans="2:11">
      <c r="B12" s="149">
        <v>2</v>
      </c>
      <c r="C12" s="145"/>
      <c r="D12" s="755" t="s">
        <v>29</v>
      </c>
      <c r="E12" s="147"/>
      <c r="F12" s="153">
        <f>'3.30'!F28</f>
        <v>184814624.06</v>
      </c>
      <c r="G12" s="151"/>
      <c r="H12" s="152"/>
      <c r="I12" s="153">
        <f>'3.30'!F9</f>
        <v>171039697.20999977</v>
      </c>
      <c r="J12" s="152"/>
      <c r="K12" s="153">
        <f t="shared" ref="K12:K13" si="0">+F12+I12</f>
        <v>355854321.26999974</v>
      </c>
    </row>
    <row r="13" spans="2:11" s="158" customFormat="1">
      <c r="B13" s="154">
        <v>3</v>
      </c>
      <c r="C13" s="145"/>
      <c r="D13" s="755" t="s">
        <v>94</v>
      </c>
      <c r="E13" s="155"/>
      <c r="F13" s="156">
        <v>55904700</v>
      </c>
      <c r="G13" s="157"/>
      <c r="H13" s="152"/>
      <c r="I13" s="156">
        <v>46164360</v>
      </c>
      <c r="J13" s="152"/>
      <c r="K13" s="156">
        <f t="shared" si="0"/>
        <v>102069060</v>
      </c>
    </row>
    <row r="14" spans="2:11" ht="13.5" thickBot="1">
      <c r="B14" s="149">
        <v>4</v>
      </c>
      <c r="C14" s="145"/>
      <c r="D14" s="755" t="s">
        <v>34</v>
      </c>
      <c r="E14" s="147"/>
      <c r="F14" s="159">
        <f>+F11-F12-F13</f>
        <v>168880262.9849999</v>
      </c>
      <c r="G14" s="160">
        <f>G11-G12-G13</f>
        <v>0</v>
      </c>
      <c r="H14" s="161" t="s">
        <v>7</v>
      </c>
      <c r="I14" s="159">
        <f>+I11-I12-I13</f>
        <v>112077511.3350009</v>
      </c>
      <c r="J14" s="162">
        <f>J11-J12-J13</f>
        <v>0</v>
      </c>
      <c r="K14" s="159">
        <f>+K11-K12-K13</f>
        <v>280957774.32000089</v>
      </c>
    </row>
    <row r="15" spans="2:11" ht="13.5" thickTop="1">
      <c r="B15" s="149">
        <v>5</v>
      </c>
      <c r="C15" s="145"/>
      <c r="D15" s="755" t="s">
        <v>109</v>
      </c>
      <c r="E15" s="147"/>
      <c r="F15" s="156">
        <f>'3.40A'!H37</f>
        <v>8402211.2000000011</v>
      </c>
      <c r="G15" s="151"/>
      <c r="H15" s="152"/>
      <c r="I15" s="156">
        <v>0</v>
      </c>
      <c r="J15" s="152"/>
      <c r="K15" s="156">
        <f>+F15+I15</f>
        <v>8402211.2000000011</v>
      </c>
    </row>
    <row r="16" spans="2:11">
      <c r="B16" s="154">
        <v>6</v>
      </c>
      <c r="C16" s="145"/>
      <c r="D16" s="755" t="s">
        <v>110</v>
      </c>
      <c r="E16" s="147"/>
      <c r="F16" s="156">
        <f>'3.40B'!H37</f>
        <v>19986.899999999998</v>
      </c>
      <c r="G16" s="151"/>
      <c r="H16" s="152"/>
      <c r="I16" s="156">
        <v>0</v>
      </c>
      <c r="J16" s="152"/>
      <c r="K16" s="156">
        <f>+F16+I16</f>
        <v>19986.899999999998</v>
      </c>
    </row>
    <row r="17" spans="2:11">
      <c r="B17" s="149">
        <v>7</v>
      </c>
      <c r="C17" s="145"/>
      <c r="D17" s="755" t="s">
        <v>209</v>
      </c>
      <c r="E17" s="147"/>
      <c r="F17" s="153">
        <f>'3.40C'!H37</f>
        <v>0</v>
      </c>
      <c r="G17" s="151"/>
      <c r="H17" s="152"/>
      <c r="I17" s="153">
        <v>0</v>
      </c>
      <c r="J17" s="152"/>
      <c r="K17" s="153">
        <f t="shared" ref="K17:K23" si="1">+F17+I17</f>
        <v>0</v>
      </c>
    </row>
    <row r="18" spans="2:11">
      <c r="B18" s="149">
        <v>8</v>
      </c>
      <c r="C18" s="145"/>
      <c r="D18" s="755" t="s">
        <v>210</v>
      </c>
      <c r="E18" s="147"/>
      <c r="F18" s="153">
        <f>'3.40D'!H38</f>
        <v>0</v>
      </c>
      <c r="G18" s="151"/>
      <c r="H18" s="152"/>
      <c r="I18" s="153">
        <v>0</v>
      </c>
      <c r="J18" s="152"/>
      <c r="K18" s="153">
        <f t="shared" si="1"/>
        <v>0</v>
      </c>
    </row>
    <row r="19" spans="2:11">
      <c r="B19" s="154">
        <v>9</v>
      </c>
      <c r="C19" s="145"/>
      <c r="D19" s="755" t="s">
        <v>204</v>
      </c>
      <c r="E19" s="147"/>
      <c r="F19" s="153">
        <v>0</v>
      </c>
      <c r="G19" s="151"/>
      <c r="H19" s="152"/>
      <c r="I19" s="153">
        <f>Inputs!C56</f>
        <v>963878.70000000007</v>
      </c>
      <c r="J19" s="152"/>
      <c r="K19" s="153">
        <f t="shared" si="1"/>
        <v>963878.70000000007</v>
      </c>
    </row>
    <row r="20" spans="2:11">
      <c r="B20" s="149">
        <v>10</v>
      </c>
      <c r="C20" s="145"/>
      <c r="D20" s="755" t="s">
        <v>203</v>
      </c>
      <c r="E20" s="147"/>
      <c r="F20" s="153">
        <f>Inputs!C57</f>
        <v>254286</v>
      </c>
      <c r="G20" s="151"/>
      <c r="H20" s="152"/>
      <c r="I20" s="153">
        <v>0</v>
      </c>
      <c r="J20" s="152"/>
      <c r="K20" s="153">
        <f t="shared" si="1"/>
        <v>254286</v>
      </c>
    </row>
    <row r="21" spans="2:11">
      <c r="B21" s="149">
        <v>11</v>
      </c>
      <c r="C21" s="145"/>
      <c r="D21" s="755" t="s">
        <v>208</v>
      </c>
      <c r="E21" s="147"/>
      <c r="F21" s="153">
        <v>0</v>
      </c>
      <c r="G21" s="151"/>
      <c r="H21" s="152"/>
      <c r="I21" s="153">
        <f>Inputs!C58</f>
        <v>23505.200000000001</v>
      </c>
      <c r="J21" s="152"/>
      <c r="K21" s="153">
        <f t="shared" si="1"/>
        <v>23505.200000000001</v>
      </c>
    </row>
    <row r="22" spans="2:11">
      <c r="B22" s="154">
        <v>12</v>
      </c>
      <c r="C22" s="145"/>
      <c r="D22" s="755" t="s">
        <v>205</v>
      </c>
      <c r="E22" s="147"/>
      <c r="F22" s="153">
        <f>Inputs!C59</f>
        <v>302941.41000000003</v>
      </c>
      <c r="G22" s="151"/>
      <c r="H22" s="152"/>
      <c r="I22" s="153">
        <v>0</v>
      </c>
      <c r="J22" s="152"/>
      <c r="K22" s="153">
        <f t="shared" si="1"/>
        <v>302941.41000000003</v>
      </c>
    </row>
    <row r="23" spans="2:11">
      <c r="B23" s="149">
        <v>13</v>
      </c>
      <c r="C23" s="145"/>
      <c r="D23" s="755" t="s">
        <v>214</v>
      </c>
      <c r="E23" s="155"/>
      <c r="F23" s="156">
        <f>Inputs!C45</f>
        <v>0</v>
      </c>
      <c r="G23" s="157"/>
      <c r="H23" s="152"/>
      <c r="I23" s="153">
        <v>0</v>
      </c>
      <c r="J23" s="152"/>
      <c r="K23" s="153">
        <f t="shared" si="1"/>
        <v>0</v>
      </c>
    </row>
    <row r="24" spans="2:11">
      <c r="B24" s="149">
        <v>14</v>
      </c>
      <c r="C24" s="145"/>
      <c r="D24" s="755" t="s">
        <v>8</v>
      </c>
      <c r="E24" s="147"/>
      <c r="F24" s="583">
        <f>'3.50'!E24</f>
        <v>299295.14828105015</v>
      </c>
      <c r="G24" s="157"/>
      <c r="H24" s="152"/>
      <c r="I24" s="583">
        <f>'3.50'!G24</f>
        <v>201247.83336767124</v>
      </c>
      <c r="J24" s="152"/>
      <c r="K24" s="163">
        <f>+F24+I24</f>
        <v>500542.98164872138</v>
      </c>
    </row>
    <row r="25" spans="2:11">
      <c r="B25" s="154">
        <v>15</v>
      </c>
      <c r="C25" s="145"/>
      <c r="D25" s="756" t="s">
        <v>224</v>
      </c>
      <c r="E25" s="147"/>
      <c r="F25" s="153">
        <v>196186891.57799995</v>
      </c>
      <c r="G25" s="151"/>
      <c r="H25" s="152"/>
      <c r="I25" s="580"/>
      <c r="J25" s="152"/>
      <c r="K25" s="580"/>
    </row>
    <row r="26" spans="2:11">
      <c r="B26" s="149">
        <v>16</v>
      </c>
      <c r="C26" s="145"/>
      <c r="D26" s="756" t="s">
        <v>225</v>
      </c>
      <c r="E26" s="147"/>
      <c r="F26" s="153">
        <f>+F27-F25</f>
        <v>-18027907.934719026</v>
      </c>
      <c r="G26" s="151"/>
      <c r="H26" s="152"/>
      <c r="I26" s="580"/>
      <c r="J26" s="152"/>
      <c r="K26" s="580"/>
    </row>
    <row r="27" spans="2:11" s="140" customFormat="1" ht="13.5" thickBot="1">
      <c r="B27" s="149">
        <v>17</v>
      </c>
      <c r="C27" s="141"/>
      <c r="D27" s="757" t="s">
        <v>30</v>
      </c>
      <c r="E27" s="143"/>
      <c r="F27" s="159">
        <f>SUM(F14:F24)</f>
        <v>178158983.64328092</v>
      </c>
      <c r="G27" s="164">
        <f>SUM(G14:G24)</f>
        <v>0</v>
      </c>
      <c r="H27" s="162" t="s">
        <v>7</v>
      </c>
      <c r="I27" s="159">
        <f>SUM(I14:I24)</f>
        <v>113266143.06836858</v>
      </c>
      <c r="J27" s="162">
        <f>SUM(J14:J24)</f>
        <v>0</v>
      </c>
      <c r="K27" s="159">
        <f>SUM(K14:K24)</f>
        <v>291425126.7116496</v>
      </c>
    </row>
    <row r="28" spans="2:11" ht="13.5" thickTop="1">
      <c r="B28" s="154">
        <v>18</v>
      </c>
      <c r="C28" s="145"/>
      <c r="D28" s="755" t="s">
        <v>226</v>
      </c>
      <c r="E28" s="188">
        <v>8.2100000000000006E-2</v>
      </c>
      <c r="F28" s="165">
        <f>E28/12</f>
        <v>6.8416666666666669E-3</v>
      </c>
      <c r="G28" s="189"/>
      <c r="H28" s="190"/>
      <c r="I28" s="191" t="s">
        <v>7</v>
      </c>
      <c r="J28" s="190"/>
      <c r="K28" s="165">
        <f>+E28/12</f>
        <v>6.8416666666666669E-3</v>
      </c>
    </row>
    <row r="29" spans="2:11">
      <c r="B29" s="149">
        <v>19</v>
      </c>
      <c r="C29" s="145"/>
      <c r="D29" s="755" t="s">
        <v>227</v>
      </c>
      <c r="E29" s="188">
        <v>8.1600000000000006E-2</v>
      </c>
      <c r="F29" s="165">
        <f>+E29/12</f>
        <v>6.8000000000000005E-3</v>
      </c>
      <c r="G29" s="189"/>
      <c r="H29" s="190"/>
      <c r="I29" s="165">
        <f>+E29/12</f>
        <v>6.8000000000000005E-3</v>
      </c>
      <c r="J29" s="190"/>
      <c r="K29" s="165">
        <f>+E29/12</f>
        <v>6.8000000000000005E-3</v>
      </c>
    </row>
    <row r="30" spans="2:11">
      <c r="B30" s="149">
        <v>20</v>
      </c>
      <c r="C30" s="145"/>
      <c r="D30" s="755" t="s">
        <v>233</v>
      </c>
      <c r="E30" s="155"/>
      <c r="F30" s="166">
        <f>+F25*F28</f>
        <v>1342245.3165461498</v>
      </c>
      <c r="G30" s="192">
        <v>7.7200000000000005E-2</v>
      </c>
      <c r="H30" s="193">
        <v>7.7200000000000005E-2</v>
      </c>
      <c r="I30" s="581"/>
      <c r="J30" s="193"/>
      <c r="K30" s="166">
        <f>+F30+I30</f>
        <v>1342245.3165461498</v>
      </c>
    </row>
    <row r="31" spans="2:11">
      <c r="B31" s="154">
        <v>21</v>
      </c>
      <c r="C31" s="145"/>
      <c r="D31" s="755" t="s">
        <v>234</v>
      </c>
      <c r="E31" s="155"/>
      <c r="F31" s="166">
        <f>+F26*F29</f>
        <v>-122589.77395608938</v>
      </c>
      <c r="G31" s="192"/>
      <c r="H31" s="193"/>
      <c r="I31" s="166">
        <f>+I27*I29</f>
        <v>770209.77286490647</v>
      </c>
      <c r="J31" s="193"/>
      <c r="K31" s="166">
        <f>+F31+I31</f>
        <v>647619.99890881707</v>
      </c>
    </row>
    <row r="32" spans="2:11">
      <c r="B32" s="149">
        <v>22</v>
      </c>
      <c r="C32" s="145"/>
      <c r="D32" s="755" t="s">
        <v>213</v>
      </c>
      <c r="E32" s="155"/>
      <c r="F32" s="166">
        <v>0</v>
      </c>
      <c r="G32" s="189"/>
      <c r="H32" s="190"/>
      <c r="I32" s="166">
        <f>Inputs!C41</f>
        <v>26841.82</v>
      </c>
      <c r="J32" s="190"/>
      <c r="K32" s="166">
        <f t="shared" ref="K32:K43" si="2">+F32+I32</f>
        <v>26841.82</v>
      </c>
    </row>
    <row r="33" spans="2:12">
      <c r="B33" s="149">
        <v>23</v>
      </c>
      <c r="C33" s="145"/>
      <c r="D33" s="755" t="s">
        <v>212</v>
      </c>
      <c r="E33" s="155"/>
      <c r="F33" s="166">
        <f>Inputs!C50</f>
        <v>489.78000000000003</v>
      </c>
      <c r="G33" s="189"/>
      <c r="H33" s="190"/>
      <c r="I33" s="166">
        <v>0</v>
      </c>
      <c r="J33" s="190"/>
      <c r="K33" s="166">
        <f t="shared" si="2"/>
        <v>489.78000000000003</v>
      </c>
    </row>
    <row r="34" spans="2:12">
      <c r="B34" s="154">
        <v>24</v>
      </c>
      <c r="C34" s="145"/>
      <c r="D34" s="755" t="s">
        <v>93</v>
      </c>
      <c r="E34" s="155"/>
      <c r="F34" s="153">
        <f>Inputs!C51</f>
        <v>88624.99</v>
      </c>
      <c r="G34" s="151"/>
      <c r="H34" s="152"/>
      <c r="I34" s="153">
        <v>0</v>
      </c>
      <c r="J34" s="152"/>
      <c r="K34" s="153">
        <f t="shared" si="2"/>
        <v>88624.99</v>
      </c>
    </row>
    <row r="35" spans="2:12">
      <c r="B35" s="149">
        <v>25</v>
      </c>
      <c r="C35" s="145"/>
      <c r="D35" s="755" t="s">
        <v>92</v>
      </c>
      <c r="E35" s="155"/>
      <c r="F35" s="153">
        <f>Inputs!C52</f>
        <v>0</v>
      </c>
      <c r="G35" s="151"/>
      <c r="H35" s="152"/>
      <c r="I35" s="153">
        <v>0</v>
      </c>
      <c r="J35" s="152"/>
      <c r="K35" s="153">
        <f t="shared" si="2"/>
        <v>0</v>
      </c>
    </row>
    <row r="36" spans="2:12">
      <c r="B36" s="149">
        <v>26</v>
      </c>
      <c r="C36" s="145"/>
      <c r="D36" s="755" t="s">
        <v>91</v>
      </c>
      <c r="E36" s="155"/>
      <c r="F36" s="166">
        <v>0</v>
      </c>
      <c r="G36" s="151"/>
      <c r="H36" s="152"/>
      <c r="I36" s="166">
        <f>Inputs!C53</f>
        <v>285011.39</v>
      </c>
      <c r="J36" s="152"/>
      <c r="K36" s="166">
        <f t="shared" si="2"/>
        <v>285011.39</v>
      </c>
    </row>
    <row r="37" spans="2:12">
      <c r="B37" s="154">
        <v>27</v>
      </c>
      <c r="C37" s="145"/>
      <c r="D37" s="755" t="s">
        <v>90</v>
      </c>
      <c r="E37" s="155"/>
      <c r="F37" s="153">
        <v>0</v>
      </c>
      <c r="G37" s="151"/>
      <c r="H37" s="152"/>
      <c r="I37" s="153">
        <f>Inputs!C54</f>
        <v>0</v>
      </c>
      <c r="J37" s="152"/>
      <c r="K37" s="153">
        <f t="shared" si="2"/>
        <v>0</v>
      </c>
    </row>
    <row r="38" spans="2:12">
      <c r="B38" s="149">
        <v>28</v>
      </c>
      <c r="C38" s="145"/>
      <c r="D38" s="755" t="s">
        <v>89</v>
      </c>
      <c r="E38" s="155"/>
      <c r="F38" s="153">
        <v>0</v>
      </c>
      <c r="G38" s="151"/>
      <c r="H38" s="152"/>
      <c r="I38" s="153">
        <f>Inputs!C55</f>
        <v>0</v>
      </c>
      <c r="J38" s="152"/>
      <c r="K38" s="153">
        <f t="shared" si="2"/>
        <v>0</v>
      </c>
    </row>
    <row r="39" spans="2:12">
      <c r="B39" s="149">
        <v>29</v>
      </c>
      <c r="C39" s="145"/>
      <c r="D39" s="755" t="s">
        <v>88</v>
      </c>
      <c r="E39" s="155"/>
      <c r="F39" s="153">
        <f>Inputs!C46</f>
        <v>5475.41</v>
      </c>
      <c r="G39" s="151"/>
      <c r="H39" s="152"/>
      <c r="I39" s="153">
        <v>0</v>
      </c>
      <c r="J39" s="152"/>
      <c r="K39" s="153">
        <f t="shared" si="2"/>
        <v>5475.41</v>
      </c>
    </row>
    <row r="40" spans="2:12">
      <c r="B40" s="154">
        <v>30</v>
      </c>
      <c r="C40" s="145"/>
      <c r="D40" s="755" t="s">
        <v>158</v>
      </c>
      <c r="E40" s="155"/>
      <c r="F40" s="153">
        <f>'3.40A'!T13</f>
        <v>1397.3817073170733</v>
      </c>
      <c r="G40" s="151"/>
      <c r="H40" s="152"/>
      <c r="I40" s="153">
        <v>0</v>
      </c>
      <c r="J40" s="152"/>
      <c r="K40" s="153">
        <f t="shared" si="2"/>
        <v>1397.3817073170733</v>
      </c>
    </row>
    <row r="41" spans="2:12">
      <c r="B41" s="149">
        <v>31</v>
      </c>
      <c r="C41" s="145"/>
      <c r="D41" s="755" t="s">
        <v>159</v>
      </c>
      <c r="E41" s="155"/>
      <c r="F41" s="153">
        <f>'3.40B'!T13</f>
        <v>6.7321951219512197</v>
      </c>
      <c r="G41" s="151"/>
      <c r="H41" s="152"/>
      <c r="I41" s="153">
        <v>0</v>
      </c>
      <c r="J41" s="152"/>
      <c r="K41" s="153">
        <f t="shared" si="2"/>
        <v>6.7321951219512197</v>
      </c>
    </row>
    <row r="42" spans="2:12">
      <c r="B42" s="149">
        <v>32</v>
      </c>
      <c r="C42" s="145"/>
      <c r="D42" s="755" t="s">
        <v>175</v>
      </c>
      <c r="E42" s="147"/>
      <c r="F42" s="153">
        <f>'3.40C'!T13</f>
        <v>0</v>
      </c>
      <c r="G42" s="151"/>
      <c r="H42" s="152"/>
      <c r="I42" s="153">
        <v>0</v>
      </c>
      <c r="J42" s="152"/>
      <c r="K42" s="153">
        <f t="shared" si="2"/>
        <v>0</v>
      </c>
    </row>
    <row r="43" spans="2:12">
      <c r="B43" s="154">
        <v>33</v>
      </c>
      <c r="C43" s="145"/>
      <c r="D43" s="755" t="s">
        <v>176</v>
      </c>
      <c r="E43" s="147"/>
      <c r="F43" s="167">
        <f>'3.40D'!R16</f>
        <v>0</v>
      </c>
      <c r="G43" s="151"/>
      <c r="H43" s="152"/>
      <c r="I43" s="167">
        <v>0</v>
      </c>
      <c r="J43" s="152"/>
      <c r="K43" s="167">
        <f t="shared" si="2"/>
        <v>0</v>
      </c>
    </row>
    <row r="44" spans="2:12" s="140" customFormat="1" ht="13.5" thickBot="1">
      <c r="B44" s="149">
        <v>34</v>
      </c>
      <c r="C44" s="141"/>
      <c r="D44" s="757" t="s">
        <v>87</v>
      </c>
      <c r="E44" s="143"/>
      <c r="F44" s="159">
        <f>SUM(F30:F43)</f>
        <v>1315649.8364924993</v>
      </c>
      <c r="G44" s="164"/>
      <c r="H44" s="162"/>
      <c r="I44" s="159">
        <f>SUM(I31:I43)</f>
        <v>1082062.9828649065</v>
      </c>
      <c r="J44" s="162"/>
      <c r="K44" s="159">
        <f>SUM(K30:K43)</f>
        <v>2397712.8193574068</v>
      </c>
    </row>
    <row r="45" spans="2:12" ht="13.5" thickTop="1">
      <c r="B45" s="149">
        <v>35</v>
      </c>
      <c r="C45" s="145"/>
      <c r="D45" s="755" t="s">
        <v>86</v>
      </c>
      <c r="E45" s="147"/>
      <c r="F45" s="168">
        <v>0</v>
      </c>
      <c r="G45" s="151"/>
      <c r="H45" s="152"/>
      <c r="I45" s="168">
        <f>Inputs!C42</f>
        <v>35150.69</v>
      </c>
      <c r="J45" s="152"/>
      <c r="K45" s="168">
        <f>+F45+I45</f>
        <v>35150.69</v>
      </c>
      <c r="L45" s="169"/>
    </row>
    <row r="46" spans="2:12">
      <c r="B46" s="154">
        <v>36</v>
      </c>
      <c r="C46" s="145"/>
      <c r="D46" s="755" t="s">
        <v>85</v>
      </c>
      <c r="E46" s="147" t="s">
        <v>7</v>
      </c>
      <c r="F46" s="153">
        <f>Inputs!C43</f>
        <v>105391.82</v>
      </c>
      <c r="G46" s="151"/>
      <c r="H46" s="152"/>
      <c r="I46" s="153">
        <v>0</v>
      </c>
      <c r="J46" s="152"/>
      <c r="K46" s="153">
        <f>+F46+I46</f>
        <v>105391.82</v>
      </c>
    </row>
    <row r="47" spans="2:12" s="140" customFormat="1" ht="13.5" thickBot="1">
      <c r="B47" s="149">
        <v>37</v>
      </c>
      <c r="C47" s="141"/>
      <c r="D47" s="757" t="s">
        <v>84</v>
      </c>
      <c r="E47" s="143"/>
      <c r="F47" s="159">
        <f>+F45+F46</f>
        <v>105391.82</v>
      </c>
      <c r="G47" s="160"/>
      <c r="H47" s="152"/>
      <c r="I47" s="159">
        <f>+I45+I46</f>
        <v>35150.69</v>
      </c>
      <c r="J47" s="152"/>
      <c r="K47" s="159">
        <f>+K45+K46</f>
        <v>140542.51</v>
      </c>
    </row>
    <row r="48" spans="2:12" ht="13.5" thickTop="1">
      <c r="B48" s="149">
        <v>38</v>
      </c>
      <c r="C48" s="145"/>
      <c r="D48" s="755" t="s">
        <v>32</v>
      </c>
      <c r="E48" s="155"/>
      <c r="F48" s="156">
        <f>(F11-Inputs!$C$65-'3.30'!$E$27)*Inputs!$C$63/12</f>
        <v>935052.97171833308</v>
      </c>
      <c r="G48" s="157"/>
      <c r="H48" s="152"/>
      <c r="I48" s="156">
        <f>I11*(Inputs!$C$63/12)</f>
        <v>812227.86907766841</v>
      </c>
      <c r="J48" s="152"/>
      <c r="K48" s="156">
        <f>+F48+I48</f>
        <v>1747280.8407960015</v>
      </c>
    </row>
    <row r="49" spans="2:13">
      <c r="B49" s="149">
        <v>39</v>
      </c>
      <c r="C49" s="145"/>
      <c r="D49" s="755" t="s">
        <v>9</v>
      </c>
      <c r="E49" s="155"/>
      <c r="F49" s="156">
        <f>Inputs!C65*Inputs!C64/12</f>
        <v>98346.934583333335</v>
      </c>
      <c r="G49" s="157"/>
      <c r="H49" s="152"/>
      <c r="I49" s="156">
        <v>0</v>
      </c>
      <c r="J49" s="152"/>
      <c r="K49" s="156">
        <f t="shared" ref="K49:K53" si="3">+F49+I49</f>
        <v>98346.934583333335</v>
      </c>
    </row>
    <row r="50" spans="2:13">
      <c r="B50" s="154">
        <v>40</v>
      </c>
      <c r="C50" s="145"/>
      <c r="D50" s="755" t="s">
        <v>216</v>
      </c>
      <c r="E50" s="155"/>
      <c r="F50" s="156">
        <f>'3.30'!E27*(Inputs!C66/12)</f>
        <v>351379.20416666666</v>
      </c>
      <c r="G50" s="157"/>
      <c r="H50" s="152"/>
      <c r="I50" s="156">
        <v>0</v>
      </c>
      <c r="J50" s="152"/>
      <c r="K50" s="156">
        <f t="shared" si="3"/>
        <v>351379.20416666666</v>
      </c>
    </row>
    <row r="51" spans="2:13">
      <c r="B51" s="149">
        <v>41</v>
      </c>
      <c r="C51" s="145"/>
      <c r="D51" s="755" t="s">
        <v>3637</v>
      </c>
      <c r="E51" s="155"/>
      <c r="F51" s="156">
        <f>Inputs!C67</f>
        <v>230983.67</v>
      </c>
      <c r="G51" s="157"/>
      <c r="H51" s="152"/>
      <c r="I51" s="156">
        <v>0</v>
      </c>
      <c r="J51" s="152"/>
      <c r="K51" s="156">
        <f t="shared" si="3"/>
        <v>230983.67</v>
      </c>
    </row>
    <row r="52" spans="2:13">
      <c r="B52" s="149">
        <v>42</v>
      </c>
      <c r="C52" s="145"/>
      <c r="D52" s="755" t="s">
        <v>217</v>
      </c>
      <c r="E52" s="155"/>
      <c r="F52" s="156">
        <f>Inputs!C44</f>
        <v>0</v>
      </c>
      <c r="G52" s="157"/>
      <c r="H52" s="152"/>
      <c r="I52" s="156">
        <v>0</v>
      </c>
      <c r="J52" s="152"/>
      <c r="K52" s="156">
        <f t="shared" si="3"/>
        <v>0</v>
      </c>
    </row>
    <row r="53" spans="2:13">
      <c r="B53" s="154">
        <v>43</v>
      </c>
      <c r="C53" s="145"/>
      <c r="D53" s="755" t="s">
        <v>38</v>
      </c>
      <c r="E53" s="155"/>
      <c r="F53" s="156">
        <f>(F11*Inputs!$C$47*Inputs!$C$48*Inputs!$C$49)/12</f>
        <v>20312.043521561543</v>
      </c>
      <c r="G53" s="157"/>
      <c r="H53" s="152"/>
      <c r="I53" s="156">
        <f>(I11*Inputs!$C$47*Inputs!$C$48*Inputs!$C$49)/12</f>
        <v>16329.072984146585</v>
      </c>
      <c r="J53" s="152"/>
      <c r="K53" s="156">
        <f t="shared" si="3"/>
        <v>36641.116505708131</v>
      </c>
    </row>
    <row r="54" spans="2:13" s="140" customFormat="1" ht="13.5" thickBot="1">
      <c r="B54" s="149">
        <v>44</v>
      </c>
      <c r="C54" s="141"/>
      <c r="D54" s="757" t="s">
        <v>83</v>
      </c>
      <c r="E54" s="143"/>
      <c r="F54" s="159">
        <f>SUM(F48:F53)</f>
        <v>1636074.8239898947</v>
      </c>
      <c r="G54" s="160">
        <f>SUM(G48:G53)</f>
        <v>0</v>
      </c>
      <c r="H54" s="152"/>
      <c r="I54" s="159">
        <f>SUM(I48:I53)</f>
        <v>828556.94206181495</v>
      </c>
      <c r="J54" s="152"/>
      <c r="K54" s="159">
        <f>SUM(K48:K53)</f>
        <v>2464631.7660517097</v>
      </c>
    </row>
    <row r="55" spans="2:13" s="140" customFormat="1" ht="13.5" thickTop="1">
      <c r="B55" s="149">
        <v>45</v>
      </c>
      <c r="C55" s="141"/>
      <c r="D55" s="758" t="s">
        <v>201</v>
      </c>
      <c r="E55" s="187"/>
      <c r="F55" s="170">
        <f>+F44+F47+F54-F30-F31</f>
        <v>1837460.9378923334</v>
      </c>
      <c r="G55" s="171">
        <f>G32+G33+G34+G35+G36+G37+G38+G39+G40+G41+G42+G43+G47+G54</f>
        <v>0</v>
      </c>
      <c r="H55" s="152"/>
      <c r="I55" s="170">
        <f>+I44+I47+I54-I30-I31</f>
        <v>1175560.8420618149</v>
      </c>
      <c r="J55" s="162"/>
      <c r="K55" s="170">
        <f>+F55+I55</f>
        <v>3013021.7799541485</v>
      </c>
    </row>
    <row r="56" spans="2:13" s="140" customFormat="1">
      <c r="B56" s="154">
        <v>46</v>
      </c>
      <c r="C56" s="141"/>
      <c r="D56" s="758" t="s">
        <v>202</v>
      </c>
      <c r="E56" s="143"/>
      <c r="F56" s="172">
        <f>Inputs!C60</f>
        <v>1125455.4369269274</v>
      </c>
      <c r="G56" s="173"/>
      <c r="H56" s="174"/>
      <c r="I56" s="172">
        <f>Inputs!C61</f>
        <v>1096894.630967187</v>
      </c>
      <c r="J56" s="174"/>
      <c r="K56" s="172">
        <f t="shared" ref="K56:K58" si="4">+F56+I56</f>
        <v>2222350.0678941142</v>
      </c>
    </row>
    <row r="57" spans="2:13" s="140" customFormat="1">
      <c r="B57" s="149">
        <v>47</v>
      </c>
      <c r="C57" s="141"/>
      <c r="D57" s="758" t="s">
        <v>211</v>
      </c>
      <c r="E57" s="187"/>
      <c r="F57" s="167">
        <f>+F55-F56</f>
        <v>712005.50096540595</v>
      </c>
      <c r="G57" s="173"/>
      <c r="H57" s="174"/>
      <c r="I57" s="167">
        <f>+I55-I56</f>
        <v>78666.211094627855</v>
      </c>
      <c r="J57" s="174"/>
      <c r="K57" s="167">
        <f t="shared" si="4"/>
        <v>790671.71206003381</v>
      </c>
    </row>
    <row r="58" spans="2:13" s="140" customFormat="1" ht="13.5" thickBot="1">
      <c r="B58" s="149">
        <v>48</v>
      </c>
      <c r="C58" s="141"/>
      <c r="D58" s="757" t="s">
        <v>223</v>
      </c>
      <c r="E58" s="187">
        <v>5.5230000000000001E-3</v>
      </c>
      <c r="F58" s="582">
        <f>+F57*E58</f>
        <v>3932.4063818319373</v>
      </c>
      <c r="G58" s="164"/>
      <c r="H58" s="162"/>
      <c r="I58" s="582">
        <f>+I57*E58</f>
        <v>434.47348387562965</v>
      </c>
      <c r="J58" s="162"/>
      <c r="K58" s="175">
        <f t="shared" si="4"/>
        <v>4366.8798657075668</v>
      </c>
    </row>
    <row r="59" spans="2:13" s="140" customFormat="1" ht="14" thickTop="1" thickBot="1">
      <c r="B59" s="762">
        <v>49</v>
      </c>
      <c r="C59" s="176"/>
      <c r="D59" s="759" t="s">
        <v>82</v>
      </c>
      <c r="E59" s="177"/>
      <c r="F59" s="178">
        <f>+F44+F47+F54+F58</f>
        <v>3061048.8868642258</v>
      </c>
      <c r="G59" s="179">
        <f>SUM(G44+G47+G54)</f>
        <v>0</v>
      </c>
      <c r="H59" s="180" t="s">
        <v>7</v>
      </c>
      <c r="I59" s="178">
        <f>+I44+I47+I54+I58</f>
        <v>1946205.0884105971</v>
      </c>
      <c r="J59" s="180">
        <f>SUM(J44+J47+J54)</f>
        <v>0</v>
      </c>
      <c r="K59" s="178">
        <f>+K44+K47+K54+K58</f>
        <v>5007253.9752748245</v>
      </c>
      <c r="M59" s="765"/>
    </row>
    <row r="61" spans="2:13">
      <c r="B61" s="134" t="s">
        <v>46</v>
      </c>
      <c r="D61" s="181" t="s">
        <v>111</v>
      </c>
    </row>
    <row r="62" spans="2:13">
      <c r="B62" s="182" t="s">
        <v>77</v>
      </c>
      <c r="C62" s="158"/>
      <c r="D62" s="183" t="s">
        <v>3342</v>
      </c>
      <c r="E62" s="158"/>
      <c r="F62" s="158"/>
      <c r="G62" s="158"/>
      <c r="H62" s="158"/>
      <c r="I62" s="158"/>
      <c r="J62" s="158"/>
      <c r="K62" s="158"/>
    </row>
    <row r="63" spans="2:13" ht="28.5" customHeight="1">
      <c r="B63" s="184" t="s">
        <v>76</v>
      </c>
      <c r="C63" s="158"/>
      <c r="D63" s="1089" t="s">
        <v>3343</v>
      </c>
      <c r="E63" s="1090"/>
      <c r="F63" s="1090"/>
      <c r="G63" s="1090"/>
      <c r="H63" s="1090"/>
      <c r="I63" s="1090"/>
      <c r="J63" s="1090"/>
      <c r="K63" s="1090"/>
    </row>
    <row r="64" spans="2:13">
      <c r="B64" s="134" t="s">
        <v>174</v>
      </c>
      <c r="D64" s="135" t="s">
        <v>218</v>
      </c>
    </row>
    <row r="65" spans="2:8">
      <c r="B65" s="134" t="s">
        <v>7</v>
      </c>
      <c r="D65" s="135" t="s">
        <v>7</v>
      </c>
    </row>
    <row r="78" spans="2:8" s="185" customFormat="1">
      <c r="F78" s="186"/>
      <c r="G78" s="186"/>
      <c r="H78" s="186" t="e">
        <f>#REF!*0.125/12</f>
        <v>#REF!</v>
      </c>
    </row>
  </sheetData>
  <mergeCells count="8">
    <mergeCell ref="B5:K5"/>
    <mergeCell ref="B3:K3"/>
    <mergeCell ref="B4:K4"/>
    <mergeCell ref="B2:K2"/>
    <mergeCell ref="D63:K63"/>
    <mergeCell ref="F8:F9"/>
    <mergeCell ref="I8:I9"/>
    <mergeCell ref="K8:K9"/>
  </mergeCells>
  <printOptions horizontalCentered="1"/>
  <pageMargins left="0.7" right="0.7" top="0.75" bottom="0.75" header="0.3" footer="0.3"/>
  <pageSetup scale="68" orientation="portrait" r:id="rId1"/>
  <ignoredErrors>
    <ignoredError sqref="J14:K19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4">
    <pageSetUpPr autoPageBreaks="0"/>
  </sheetPr>
  <dimension ref="A1:Y51"/>
  <sheetViews>
    <sheetView showGridLines="0" zoomScaleNormal="100" workbookViewId="0">
      <pane ySplit="6" topLeftCell="A7" activePane="bottomLeft" state="frozen"/>
      <selection activeCell="N33" sqref="N33"/>
      <selection pane="bottomLeft" activeCell="S24" sqref="S24"/>
    </sheetView>
  </sheetViews>
  <sheetFormatPr defaultColWidth="8.7265625" defaultRowHeight="13"/>
  <cols>
    <col min="1" max="1" width="2.453125" style="21" customWidth="1"/>
    <col min="2" max="2" width="5" style="336" bestFit="1" customWidth="1"/>
    <col min="3" max="3" width="0.26953125" style="21" customWidth="1"/>
    <col min="4" max="4" width="12.7265625" style="21" customWidth="1"/>
    <col min="5" max="5" width="0.26953125" style="21" customWidth="1"/>
    <col min="6" max="6" width="15.7265625" style="21" customWidth="1"/>
    <col min="7" max="7" width="0.26953125" style="21" customWidth="1"/>
    <col min="8" max="8" width="12.7265625" style="21" customWidth="1"/>
    <col min="9" max="9" width="0.26953125" style="21" customWidth="1"/>
    <col min="10" max="10" width="12.7265625" style="21" customWidth="1"/>
    <col min="11" max="11" width="3.7265625" style="21" customWidth="1"/>
    <col min="12" max="12" width="0.26953125" style="21" customWidth="1"/>
    <col min="13" max="13" width="12.7265625" style="21" customWidth="1"/>
    <col min="14" max="14" width="1.26953125" style="21" customWidth="1"/>
    <col min="15" max="15" width="10.26953125" style="21" bestFit="1" customWidth="1"/>
    <col min="16" max="16" width="0.26953125" style="21" customWidth="1"/>
    <col min="17" max="17" width="3.7265625" style="21" customWidth="1"/>
    <col min="18" max="18" width="0.26953125" style="21" customWidth="1"/>
    <col min="19" max="19" width="12" style="21" bestFit="1" customWidth="1"/>
    <col min="20" max="20" width="2.453125" style="21" customWidth="1"/>
    <col min="21" max="16384" width="8.7265625" style="21"/>
  </cols>
  <sheetData>
    <row r="1" spans="1:25" s="73" customFormat="1">
      <c r="A1" s="21"/>
      <c r="B1" s="21"/>
      <c r="C1" s="21"/>
      <c r="D1" s="21"/>
      <c r="E1" s="21"/>
      <c r="F1" s="21"/>
      <c r="G1" s="21"/>
    </row>
    <row r="2" spans="1:25" s="73" customFormat="1">
      <c r="A2" s="128"/>
      <c r="B2" s="1078" t="s">
        <v>56</v>
      </c>
      <c r="C2" s="1078"/>
      <c r="D2" s="1078"/>
      <c r="E2" s="1078"/>
      <c r="F2" s="1078"/>
      <c r="G2" s="1078"/>
      <c r="H2" s="1078"/>
      <c r="I2" s="1078"/>
      <c r="J2" s="1078"/>
      <c r="K2" s="1078"/>
      <c r="L2" s="1078"/>
      <c r="M2" s="1078"/>
      <c r="N2" s="1078"/>
      <c r="O2" s="1078"/>
      <c r="P2" s="1078"/>
      <c r="Q2" s="1078"/>
      <c r="R2" s="1078"/>
      <c r="S2" s="1078"/>
    </row>
    <row r="3" spans="1:25" s="73" customFormat="1">
      <c r="A3" s="128"/>
      <c r="B3" s="1078" t="s">
        <v>64</v>
      </c>
      <c r="C3" s="1078"/>
      <c r="D3" s="1078"/>
      <c r="E3" s="1078"/>
      <c r="F3" s="1078"/>
      <c r="G3" s="1078"/>
      <c r="H3" s="1078"/>
      <c r="I3" s="1078"/>
      <c r="J3" s="1078"/>
      <c r="K3" s="1078"/>
      <c r="L3" s="1078"/>
      <c r="M3" s="1078"/>
      <c r="N3" s="1078"/>
      <c r="O3" s="1078"/>
      <c r="P3" s="1078"/>
      <c r="Q3" s="1078"/>
      <c r="R3" s="1078"/>
      <c r="S3" s="1078"/>
    </row>
    <row r="4" spans="1:25" s="73" customFormat="1">
      <c r="A4" s="129"/>
      <c r="B4" s="1079" t="s">
        <v>265</v>
      </c>
      <c r="C4" s="1079"/>
      <c r="D4" s="1079"/>
      <c r="E4" s="1079"/>
      <c r="F4" s="1079"/>
      <c r="G4" s="1079"/>
      <c r="H4" s="1079"/>
      <c r="I4" s="1079"/>
      <c r="J4" s="1079"/>
      <c r="K4" s="1079"/>
      <c r="L4" s="1079"/>
      <c r="M4" s="1079"/>
      <c r="N4" s="1079"/>
      <c r="O4" s="1079"/>
      <c r="P4" s="1079"/>
      <c r="Q4" s="1079"/>
      <c r="R4" s="1079"/>
      <c r="S4" s="1079"/>
    </row>
    <row r="5" spans="1:25" s="73" customFormat="1">
      <c r="B5" s="75"/>
      <c r="F5" s="120"/>
      <c r="G5" s="120"/>
    </row>
    <row r="6" spans="1:25" s="73" customFormat="1"/>
    <row r="7" spans="1:25" ht="13.5" thickBot="1">
      <c r="B7" s="338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</row>
    <row r="8" spans="1:25" ht="30" customHeight="1" thickBot="1">
      <c r="B8" s="339" t="s">
        <v>23</v>
      </c>
      <c r="C8" s="340"/>
      <c r="D8" s="341" t="s">
        <v>1</v>
      </c>
      <c r="E8" s="342"/>
      <c r="F8" s="343" t="s">
        <v>2</v>
      </c>
      <c r="G8" s="342"/>
      <c r="H8" s="343" t="s">
        <v>4</v>
      </c>
      <c r="I8" s="342"/>
      <c r="J8" s="343" t="s">
        <v>3</v>
      </c>
      <c r="K8" s="344"/>
      <c r="L8" s="342"/>
      <c r="M8" s="343" t="s">
        <v>5</v>
      </c>
      <c r="N8" s="347"/>
      <c r="O8" s="346" t="s">
        <v>28</v>
      </c>
      <c r="P8" s="347"/>
      <c r="Q8" s="348"/>
      <c r="R8" s="345"/>
      <c r="S8" s="349" t="s">
        <v>6</v>
      </c>
      <c r="T8" s="350"/>
    </row>
    <row r="9" spans="1:25" ht="30" customHeight="1" thickBot="1">
      <c r="B9" s="351"/>
      <c r="C9" s="352"/>
      <c r="D9" s="353"/>
      <c r="E9" s="352"/>
      <c r="F9" s="584" t="str">
        <f>Inputs!C71</f>
        <v>3/31/2023</v>
      </c>
      <c r="G9" s="352"/>
      <c r="H9" s="353"/>
      <c r="I9" s="352"/>
      <c r="J9" s="353"/>
      <c r="K9" s="354"/>
      <c r="L9" s="352"/>
      <c r="M9" s="353"/>
      <c r="N9" s="357"/>
      <c r="O9" s="356"/>
      <c r="P9" s="357"/>
      <c r="Q9" s="358"/>
      <c r="R9" s="355"/>
      <c r="S9" s="359"/>
      <c r="T9" s="350"/>
    </row>
    <row r="10" spans="1:25" ht="12.75" customHeight="1">
      <c r="B10" s="360"/>
      <c r="C10" s="361"/>
      <c r="D10" s="362"/>
      <c r="E10" s="361"/>
      <c r="F10" s="362"/>
      <c r="G10" s="361"/>
      <c r="H10" s="596"/>
      <c r="I10" s="361"/>
      <c r="J10" s="362"/>
      <c r="K10" s="363"/>
      <c r="L10" s="361"/>
      <c r="M10" s="362"/>
      <c r="N10" s="361"/>
      <c r="O10" s="362"/>
      <c r="P10" s="361"/>
      <c r="Q10" s="362"/>
      <c r="R10" s="361"/>
      <c r="S10" s="364"/>
      <c r="T10" s="31"/>
    </row>
    <row r="11" spans="1:25" ht="15" customHeight="1">
      <c r="B11" s="365">
        <v>1</v>
      </c>
      <c r="C11" s="355"/>
      <c r="D11" s="358" t="s">
        <v>22</v>
      </c>
      <c r="E11" s="355"/>
      <c r="F11" s="366">
        <v>953708560</v>
      </c>
      <c r="G11" s="355"/>
      <c r="H11" s="597">
        <f>ROUND(F11/$F$16,4)</f>
        <v>0.5262</v>
      </c>
      <c r="I11" s="355"/>
      <c r="J11" s="367">
        <f>Inputs!C80</f>
        <v>4.9000000000000002E-2</v>
      </c>
      <c r="K11" s="368"/>
      <c r="L11" s="355"/>
      <c r="M11" s="597">
        <f>ROUND(H11*J11,4)</f>
        <v>2.58E-2</v>
      </c>
      <c r="N11" s="355"/>
      <c r="O11" s="601">
        <f>O40</f>
        <v>1.0055229999999999</v>
      </c>
      <c r="P11" s="355"/>
      <c r="Q11" s="358"/>
      <c r="R11" s="355"/>
      <c r="S11" s="603">
        <f>ROUND(M11*O11,6)</f>
        <v>2.5942E-2</v>
      </c>
      <c r="T11" s="369"/>
      <c r="Y11" s="73"/>
    </row>
    <row r="12" spans="1:25">
      <c r="B12" s="365">
        <f>+B11+1</f>
        <v>2</v>
      </c>
      <c r="C12" s="355"/>
      <c r="D12" s="358" t="s">
        <v>24</v>
      </c>
      <c r="E12" s="355"/>
      <c r="F12" s="366">
        <v>111251046</v>
      </c>
      <c r="G12" s="355"/>
      <c r="H12" s="597">
        <f>ROUND(F12/$F$16,4)</f>
        <v>6.1400000000000003E-2</v>
      </c>
      <c r="I12" s="355"/>
      <c r="J12" s="367">
        <f>Inputs!C81</f>
        <v>3.73E-2</v>
      </c>
      <c r="K12" s="368"/>
      <c r="L12" s="355"/>
      <c r="M12" s="597">
        <f>ROUND(H12*J12,4)</f>
        <v>2.3E-3</v>
      </c>
      <c r="N12" s="355"/>
      <c r="O12" s="601">
        <f>O40</f>
        <v>1.0055229999999999</v>
      </c>
      <c r="P12" s="355"/>
      <c r="Q12" s="358"/>
      <c r="R12" s="355"/>
      <c r="S12" s="603">
        <f>ROUND(M12*O12,6)</f>
        <v>2.313E-3</v>
      </c>
      <c r="T12" s="369"/>
      <c r="Y12" s="73"/>
    </row>
    <row r="13" spans="1:25" ht="26">
      <c r="B13" s="365">
        <f>+B12+1</f>
        <v>3</v>
      </c>
      <c r="C13" s="355"/>
      <c r="D13" s="370" t="s">
        <v>0</v>
      </c>
      <c r="E13" s="355"/>
      <c r="F13" s="366">
        <f>Inputs!C74</f>
        <v>0</v>
      </c>
      <c r="G13" s="355"/>
      <c r="H13" s="597">
        <f>ROUND(F13/$F$16,4)</f>
        <v>0</v>
      </c>
      <c r="I13" s="355"/>
      <c r="J13" s="367">
        <f>Inputs!C82</f>
        <v>0</v>
      </c>
      <c r="K13" s="368"/>
      <c r="L13" s="355"/>
      <c r="M13" s="597">
        <f>ROUND(H13*J13,4)</f>
        <v>0</v>
      </c>
      <c r="N13" s="355"/>
      <c r="O13" s="601">
        <f>O40</f>
        <v>1.0055229999999999</v>
      </c>
      <c r="P13" s="355"/>
      <c r="Q13" s="358"/>
      <c r="R13" s="355"/>
      <c r="S13" s="603">
        <f>ROUND(M13*O13,6)</f>
        <v>0</v>
      </c>
      <c r="T13" s="369"/>
      <c r="Y13" s="73"/>
    </row>
    <row r="14" spans="1:25">
      <c r="B14" s="365">
        <f>+B13+1</f>
        <v>4</v>
      </c>
      <c r="C14" s="355"/>
      <c r="D14" s="358" t="s">
        <v>25</v>
      </c>
      <c r="E14" s="355"/>
      <c r="F14" s="366">
        <v>747579969</v>
      </c>
      <c r="G14" s="355"/>
      <c r="H14" s="597">
        <f>ROUND(F14/$F$16,4)</f>
        <v>0.41239999999999999</v>
      </c>
      <c r="I14" s="355"/>
      <c r="J14" s="371">
        <f>Inputs!C83</f>
        <v>9.6500000000000002E-2</v>
      </c>
      <c r="K14" s="365"/>
      <c r="L14" s="355"/>
      <c r="M14" s="597">
        <f>ROUND(H14*J14,4)</f>
        <v>3.9800000000000002E-2</v>
      </c>
      <c r="N14" s="355"/>
      <c r="O14" s="602">
        <f>S40</f>
        <v>1.339896</v>
      </c>
      <c r="P14" s="355"/>
      <c r="Q14" s="356"/>
      <c r="R14" s="355"/>
      <c r="S14" s="603">
        <f>ROUND(M14*O14,6)</f>
        <v>5.3328E-2</v>
      </c>
      <c r="T14" s="369"/>
      <c r="Y14" s="73"/>
    </row>
    <row r="15" spans="1:25">
      <c r="B15" s="365"/>
      <c r="C15" s="355"/>
      <c r="D15" s="358"/>
      <c r="E15" s="355"/>
      <c r="F15" s="366"/>
      <c r="G15" s="355"/>
      <c r="H15" s="598"/>
      <c r="I15" s="355"/>
      <c r="J15" s="372"/>
      <c r="K15" s="368"/>
      <c r="L15" s="355"/>
      <c r="M15" s="597"/>
      <c r="N15" s="355"/>
      <c r="O15" s="356"/>
      <c r="P15" s="355"/>
      <c r="Q15" s="358"/>
      <c r="R15" s="355"/>
      <c r="S15" s="604"/>
      <c r="T15" s="373"/>
    </row>
    <row r="16" spans="1:25">
      <c r="B16" s="365">
        <f>+B14+1</f>
        <v>5</v>
      </c>
      <c r="C16" s="355"/>
      <c r="D16" s="358" t="s">
        <v>26</v>
      </c>
      <c r="E16" s="355"/>
      <c r="F16" s="374">
        <f>SUM(F11:F14)</f>
        <v>1812539575</v>
      </c>
      <c r="G16" s="355"/>
      <c r="H16" s="599">
        <f>SUM(H11:H14)</f>
        <v>1</v>
      </c>
      <c r="I16" s="355"/>
      <c r="J16" s="372"/>
      <c r="K16" s="368"/>
      <c r="L16" s="355"/>
      <c r="M16" s="599">
        <f>ROUND(SUM(M11:M15),4)</f>
        <v>6.7900000000000002E-2</v>
      </c>
      <c r="N16" s="355"/>
      <c r="O16" s="358"/>
      <c r="P16" s="355"/>
      <c r="Q16" s="358"/>
      <c r="R16" s="355"/>
      <c r="S16" s="600">
        <f>ROUND(SUM(S11:S15),4)</f>
        <v>8.1600000000000006E-2</v>
      </c>
      <c r="T16" s="375"/>
    </row>
    <row r="17" spans="2:21">
      <c r="B17" s="365"/>
      <c r="C17" s="355"/>
      <c r="D17" s="358"/>
      <c r="E17" s="355"/>
      <c r="F17" s="358"/>
      <c r="G17" s="355"/>
      <c r="H17" s="395"/>
      <c r="I17" s="355"/>
      <c r="J17" s="358"/>
      <c r="K17" s="368"/>
      <c r="L17" s="355"/>
      <c r="M17" s="395"/>
      <c r="N17" s="355"/>
      <c r="O17" s="358"/>
      <c r="P17" s="355"/>
      <c r="Q17" s="358"/>
      <c r="R17" s="355"/>
      <c r="S17" s="605"/>
      <c r="T17" s="31"/>
    </row>
    <row r="18" spans="2:21" ht="13.5" thickBot="1">
      <c r="B18" s="376"/>
      <c r="C18" s="377"/>
      <c r="D18" s="378"/>
      <c r="E18" s="377"/>
      <c r="F18" s="378"/>
      <c r="G18" s="377"/>
      <c r="H18" s="378"/>
      <c r="I18" s="377"/>
      <c r="J18" s="378"/>
      <c r="K18" s="379"/>
      <c r="L18" s="377"/>
      <c r="M18" s="378"/>
      <c r="N18" s="377"/>
      <c r="O18" s="378"/>
      <c r="P18" s="377"/>
      <c r="Q18" s="378"/>
      <c r="R18" s="377"/>
      <c r="S18" s="380"/>
      <c r="T18" s="31"/>
    </row>
    <row r="19" spans="2:21" hidden="1">
      <c r="B19" s="381"/>
      <c r="C19" s="382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83"/>
      <c r="O19" s="31"/>
      <c r="P19" s="383"/>
      <c r="Q19" s="31"/>
      <c r="R19" s="31"/>
      <c r="S19" s="384"/>
      <c r="T19" s="31"/>
    </row>
    <row r="20" spans="2:21" ht="12" hidden="1" customHeight="1">
      <c r="B20" s="381"/>
      <c r="C20" s="382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83"/>
      <c r="O20" s="31"/>
      <c r="P20" s="383"/>
      <c r="Q20" s="31"/>
      <c r="R20" s="31"/>
      <c r="S20" s="384"/>
      <c r="T20" s="31"/>
    </row>
    <row r="21" spans="2:21" s="387" customFormat="1" ht="12" customHeight="1">
      <c r="B21" s="385"/>
      <c r="C21" s="386"/>
      <c r="D21" s="386"/>
      <c r="E21" s="386"/>
      <c r="F21" s="386"/>
      <c r="G21" s="386"/>
      <c r="H21" s="386"/>
      <c r="I21" s="386"/>
      <c r="J21" s="386"/>
      <c r="K21" s="386"/>
      <c r="L21" s="386"/>
      <c r="M21" s="386"/>
      <c r="N21" s="385"/>
      <c r="O21" s="386"/>
      <c r="P21" s="385"/>
      <c r="Q21" s="386"/>
      <c r="R21" s="386"/>
      <c r="S21" s="386"/>
      <c r="T21" s="386"/>
    </row>
    <row r="22" spans="2:21" s="387" customFormat="1" ht="12" customHeight="1">
      <c r="B22" s="385"/>
      <c r="C22" s="386"/>
      <c r="D22" s="386"/>
      <c r="E22" s="386"/>
      <c r="F22" s="386"/>
      <c r="G22" s="386"/>
      <c r="H22" s="386"/>
      <c r="I22" s="386"/>
      <c r="J22" s="386"/>
      <c r="K22" s="386"/>
      <c r="L22" s="386"/>
      <c r="M22" s="386"/>
      <c r="N22" s="385"/>
      <c r="O22" s="386"/>
      <c r="P22" s="385"/>
      <c r="Q22" s="386"/>
      <c r="R22" s="386"/>
      <c r="S22" s="386"/>
      <c r="T22" s="386"/>
    </row>
    <row r="23" spans="2:21" s="387" customFormat="1" ht="12" customHeight="1">
      <c r="B23" s="385"/>
      <c r="C23" s="386"/>
      <c r="D23" s="386"/>
      <c r="E23" s="386"/>
      <c r="F23" s="386"/>
      <c r="G23" s="386"/>
      <c r="H23" s="386"/>
      <c r="I23" s="386"/>
      <c r="J23" s="386"/>
      <c r="K23" s="386"/>
      <c r="L23" s="386"/>
      <c r="M23" s="386"/>
      <c r="N23" s="388"/>
      <c r="O23" s="388" t="s">
        <v>105</v>
      </c>
      <c r="P23" s="388"/>
      <c r="S23" s="388" t="s">
        <v>106</v>
      </c>
      <c r="T23" s="386"/>
    </row>
    <row r="24" spans="2:21">
      <c r="B24" s="389">
        <v>6</v>
      </c>
      <c r="C24" s="390"/>
      <c r="D24" s="390" t="s">
        <v>78</v>
      </c>
      <c r="E24" s="390"/>
      <c r="F24" s="390"/>
      <c r="G24" s="390"/>
      <c r="H24" s="390"/>
      <c r="I24" s="390"/>
      <c r="J24" s="390"/>
      <c r="K24" s="390"/>
      <c r="L24" s="390"/>
      <c r="M24" s="390"/>
      <c r="N24" s="358"/>
      <c r="O24" s="391">
        <v>100</v>
      </c>
      <c r="P24" s="358"/>
      <c r="Q24" s="358"/>
      <c r="R24" s="358"/>
      <c r="S24" s="392">
        <f>O24</f>
        <v>100</v>
      </c>
      <c r="T24" s="390"/>
      <c r="U24" s="358"/>
    </row>
    <row r="25" spans="2:21">
      <c r="B25" s="389"/>
      <c r="C25" s="358"/>
      <c r="D25" s="358"/>
      <c r="E25" s="358"/>
      <c r="F25" s="358"/>
      <c r="G25" s="358"/>
      <c r="H25" s="358"/>
      <c r="I25" s="358"/>
      <c r="J25" s="358"/>
      <c r="K25" s="358"/>
      <c r="L25" s="358"/>
      <c r="M25" s="358"/>
      <c r="N25" s="358"/>
      <c r="O25" s="358"/>
      <c r="P25" s="358"/>
      <c r="Q25" s="358"/>
      <c r="R25" s="358"/>
      <c r="S25" s="393"/>
      <c r="T25" s="358"/>
      <c r="U25" s="358"/>
    </row>
    <row r="26" spans="2:21">
      <c r="B26" s="389">
        <v>7</v>
      </c>
      <c r="C26" s="358"/>
      <c r="D26" s="358" t="s">
        <v>79</v>
      </c>
      <c r="E26" s="358"/>
      <c r="F26" s="358"/>
      <c r="G26" s="358"/>
      <c r="H26" s="358"/>
      <c r="I26" s="358"/>
      <c r="J26" s="358"/>
      <c r="K26" s="358"/>
      <c r="L26" s="358"/>
      <c r="M26" s="358"/>
      <c r="N26" s="358"/>
      <c r="O26" s="394">
        <v>0.4</v>
      </c>
      <c r="P26" s="358"/>
      <c r="Q26" s="358"/>
      <c r="R26" s="358"/>
      <c r="S26" s="393">
        <f>O26</f>
        <v>0.4</v>
      </c>
      <c r="T26" s="358"/>
      <c r="U26" s="358"/>
    </row>
    <row r="27" spans="2:21">
      <c r="B27" s="389"/>
      <c r="C27" s="358"/>
      <c r="D27" s="358"/>
      <c r="E27" s="358"/>
      <c r="F27" s="358"/>
      <c r="G27" s="358"/>
      <c r="H27" s="358"/>
      <c r="I27" s="358"/>
      <c r="J27" s="358"/>
      <c r="K27" s="358"/>
      <c r="L27" s="358"/>
      <c r="M27" s="358"/>
      <c r="N27" s="358"/>
      <c r="O27" s="358"/>
      <c r="P27" s="358"/>
      <c r="Q27" s="358"/>
      <c r="R27" s="358"/>
      <c r="S27" s="393"/>
      <c r="T27" s="358"/>
      <c r="U27" s="358"/>
    </row>
    <row r="28" spans="2:21">
      <c r="B28" s="389">
        <v>8</v>
      </c>
      <c r="C28" s="358"/>
      <c r="D28" s="358" t="s">
        <v>80</v>
      </c>
      <c r="E28" s="358"/>
      <c r="F28" s="358"/>
      <c r="G28" s="358"/>
      <c r="H28" s="358"/>
      <c r="I28" s="358"/>
      <c r="J28" s="358"/>
      <c r="K28" s="358"/>
      <c r="L28" s="358"/>
      <c r="M28" s="358"/>
      <c r="N28" s="358"/>
      <c r="O28" s="358">
        <v>0.14929999999999999</v>
      </c>
      <c r="P28" s="358"/>
      <c r="Q28" s="358"/>
      <c r="R28" s="358"/>
      <c r="S28" s="393">
        <f>O28</f>
        <v>0.14929999999999999</v>
      </c>
      <c r="T28" s="358"/>
      <c r="U28" s="358"/>
    </row>
    <row r="29" spans="2:21">
      <c r="B29" s="389"/>
      <c r="C29" s="358"/>
      <c r="D29" s="358"/>
      <c r="E29" s="358"/>
      <c r="F29" s="358"/>
      <c r="G29" s="358"/>
      <c r="H29" s="358"/>
      <c r="I29" s="358"/>
      <c r="J29" s="358"/>
      <c r="K29" s="358"/>
      <c r="L29" s="358"/>
      <c r="M29" s="358"/>
      <c r="N29" s="358"/>
      <c r="O29" s="358" t="s">
        <v>7</v>
      </c>
      <c r="P29" s="358"/>
      <c r="Q29" s="358"/>
      <c r="R29" s="358"/>
      <c r="S29" s="393"/>
      <c r="T29" s="358"/>
      <c r="U29" s="358"/>
    </row>
    <row r="30" spans="2:21">
      <c r="B30" s="389">
        <v>9</v>
      </c>
      <c r="C30" s="358"/>
      <c r="D30" s="358" t="s">
        <v>81</v>
      </c>
      <c r="E30" s="358"/>
      <c r="F30" s="358"/>
      <c r="G30" s="358"/>
      <c r="H30" s="358"/>
      <c r="I30" s="358"/>
      <c r="J30" s="358"/>
      <c r="K30" s="358"/>
      <c r="L30" s="358"/>
      <c r="M30" s="358"/>
      <c r="N30" s="395"/>
      <c r="O30" s="606">
        <f>O24-O26-O28</f>
        <v>99.450699999999998</v>
      </c>
      <c r="P30" s="395"/>
      <c r="Q30" s="395"/>
      <c r="R30" s="395"/>
      <c r="S30" s="393">
        <f>S24-S26-S28</f>
        <v>99.450699999999998</v>
      </c>
      <c r="T30" s="358"/>
      <c r="U30" s="358"/>
    </row>
    <row r="31" spans="2:21">
      <c r="B31" s="389"/>
      <c r="C31" s="358"/>
      <c r="D31" s="358"/>
      <c r="E31" s="358"/>
      <c r="F31" s="358"/>
      <c r="G31" s="358"/>
      <c r="H31" s="358"/>
      <c r="I31" s="358"/>
      <c r="J31" s="358"/>
      <c r="K31" s="358"/>
      <c r="L31" s="358"/>
      <c r="M31" s="358"/>
      <c r="N31" s="395"/>
      <c r="O31" s="395"/>
      <c r="P31" s="395"/>
      <c r="Q31" s="395"/>
      <c r="R31" s="395"/>
      <c r="S31" s="393"/>
      <c r="T31" s="358"/>
      <c r="U31" s="358"/>
    </row>
    <row r="32" spans="2:21">
      <c r="B32" s="389">
        <v>10</v>
      </c>
      <c r="C32" s="358"/>
      <c r="D32" s="395" t="s">
        <v>283</v>
      </c>
      <c r="E32" s="358"/>
      <c r="F32" s="358"/>
      <c r="G32" s="358"/>
      <c r="H32" s="358"/>
      <c r="I32" s="358"/>
      <c r="J32" s="358"/>
      <c r="K32" s="358"/>
      <c r="L32" s="358"/>
      <c r="M32" s="358"/>
      <c r="N32" s="395"/>
      <c r="O32" s="396">
        <v>5.0064999999999998E-2</v>
      </c>
      <c r="P32" s="395"/>
      <c r="Q32" s="395"/>
      <c r="R32" s="395"/>
      <c r="S32" s="393">
        <f>ROUND(S30*O32,6)</f>
        <v>4.978999</v>
      </c>
      <c r="T32" s="358"/>
      <c r="U32" s="358"/>
    </row>
    <row r="33" spans="1:21">
      <c r="B33" s="389"/>
      <c r="C33" s="358"/>
      <c r="D33" s="358"/>
      <c r="E33" s="358"/>
      <c r="F33" s="358"/>
      <c r="G33" s="358"/>
      <c r="H33" s="358"/>
      <c r="I33" s="358"/>
      <c r="J33" s="358"/>
      <c r="K33" s="358"/>
      <c r="L33" s="358"/>
      <c r="M33" s="358"/>
      <c r="N33" s="395"/>
      <c r="O33" s="607"/>
      <c r="P33" s="395"/>
      <c r="Q33" s="395"/>
      <c r="R33" s="395"/>
      <c r="S33" s="393"/>
      <c r="T33" s="358"/>
      <c r="U33" s="358"/>
    </row>
    <row r="34" spans="1:21">
      <c r="B34" s="389">
        <v>11</v>
      </c>
      <c r="C34" s="358"/>
      <c r="D34" s="358" t="s">
        <v>107</v>
      </c>
      <c r="E34" s="358"/>
      <c r="F34" s="358"/>
      <c r="G34" s="358"/>
      <c r="H34" s="358"/>
      <c r="I34" s="358"/>
      <c r="J34" s="358"/>
      <c r="K34" s="358"/>
      <c r="L34" s="358"/>
      <c r="M34" s="358"/>
      <c r="N34" s="395"/>
      <c r="O34" s="607"/>
      <c r="P34" s="395"/>
      <c r="Q34" s="395"/>
      <c r="R34" s="395"/>
      <c r="S34" s="393">
        <f>S30-S32</f>
        <v>94.471700999999996</v>
      </c>
      <c r="T34" s="358"/>
      <c r="U34" s="358"/>
    </row>
    <row r="35" spans="1:21">
      <c r="B35" s="389"/>
      <c r="C35" s="358"/>
      <c r="D35" s="358"/>
      <c r="E35" s="358"/>
      <c r="F35" s="358"/>
      <c r="G35" s="358"/>
      <c r="H35" s="358"/>
      <c r="I35" s="358"/>
      <c r="J35" s="358"/>
      <c r="K35" s="358"/>
      <c r="L35" s="358"/>
      <c r="M35" s="358"/>
      <c r="N35" s="395"/>
      <c r="O35" s="395"/>
      <c r="P35" s="395"/>
      <c r="Q35" s="395"/>
      <c r="R35" s="395"/>
      <c r="S35" s="393"/>
      <c r="T35" s="358"/>
      <c r="U35" s="358"/>
    </row>
    <row r="36" spans="1:21">
      <c r="B36" s="389">
        <v>12</v>
      </c>
      <c r="C36" s="358"/>
      <c r="D36" s="358" t="s">
        <v>207</v>
      </c>
      <c r="E36" s="358"/>
      <c r="F36" s="358"/>
      <c r="G36" s="358"/>
      <c r="H36" s="358"/>
      <c r="I36" s="358"/>
      <c r="J36" s="358"/>
      <c r="K36" s="358"/>
      <c r="L36" s="358"/>
      <c r="M36" s="358"/>
      <c r="N36" s="395"/>
      <c r="O36" s="395"/>
      <c r="P36" s="395"/>
      <c r="Q36" s="395"/>
      <c r="R36" s="395"/>
      <c r="S36" s="608">
        <f>S34*0.21</f>
        <v>19.83905721</v>
      </c>
      <c r="T36" s="358"/>
      <c r="U36" s="358"/>
    </row>
    <row r="37" spans="1:21">
      <c r="B37" s="389"/>
      <c r="C37" s="358"/>
      <c r="D37" s="358"/>
      <c r="E37" s="358"/>
      <c r="F37" s="358"/>
      <c r="G37" s="358"/>
      <c r="H37" s="358"/>
      <c r="I37" s="358"/>
      <c r="J37" s="358"/>
      <c r="K37" s="358"/>
      <c r="L37" s="358"/>
      <c r="M37" s="358"/>
      <c r="N37" s="395"/>
      <c r="O37" s="395"/>
      <c r="P37" s="395"/>
      <c r="Q37" s="395"/>
      <c r="R37" s="395"/>
      <c r="S37" s="393"/>
      <c r="T37" s="358"/>
      <c r="U37" s="358"/>
    </row>
    <row r="38" spans="1:21">
      <c r="B38" s="389">
        <v>13</v>
      </c>
      <c r="C38" s="358"/>
      <c r="D38" s="358" t="s">
        <v>108</v>
      </c>
      <c r="E38" s="358"/>
      <c r="F38" s="358"/>
      <c r="G38" s="358"/>
      <c r="H38" s="358"/>
      <c r="I38" s="358"/>
      <c r="J38" s="358"/>
      <c r="K38" s="358"/>
      <c r="L38" s="358"/>
      <c r="M38" s="358"/>
      <c r="N38" s="395"/>
      <c r="O38" s="395"/>
      <c r="P38" s="395"/>
      <c r="Q38" s="395"/>
      <c r="R38" s="395"/>
      <c r="S38" s="393">
        <f>S34-S36</f>
        <v>74.632643790000003</v>
      </c>
      <c r="T38" s="358"/>
      <c r="U38" s="358"/>
    </row>
    <row r="39" spans="1:21">
      <c r="B39" s="389"/>
      <c r="C39" s="358"/>
      <c r="D39" s="358"/>
      <c r="E39" s="358"/>
      <c r="F39" s="358"/>
      <c r="G39" s="358"/>
      <c r="H39" s="358"/>
      <c r="I39" s="358"/>
      <c r="J39" s="358"/>
      <c r="K39" s="358"/>
      <c r="L39" s="358"/>
      <c r="M39" s="358"/>
      <c r="N39" s="395"/>
      <c r="O39" s="395"/>
      <c r="P39" s="395"/>
      <c r="Q39" s="395"/>
      <c r="R39" s="395"/>
      <c r="S39" s="609"/>
      <c r="T39" s="358"/>
      <c r="U39" s="358"/>
    </row>
    <row r="40" spans="1:21">
      <c r="B40" s="389">
        <v>14</v>
      </c>
      <c r="C40" s="358"/>
      <c r="D40" s="358" t="s">
        <v>104</v>
      </c>
      <c r="E40" s="358"/>
      <c r="F40" s="358"/>
      <c r="G40" s="358"/>
      <c r="H40" s="358"/>
      <c r="I40" s="358"/>
      <c r="J40" s="358"/>
      <c r="K40" s="358"/>
      <c r="L40" s="358"/>
      <c r="M40" s="358"/>
      <c r="N40" s="395"/>
      <c r="O40" s="610">
        <f>ROUND(100/O30,6)</f>
        <v>1.0055229999999999</v>
      </c>
      <c r="P40" s="395"/>
      <c r="Q40" s="395"/>
      <c r="R40" s="395"/>
      <c r="S40" s="611">
        <f>ROUND(100/S38,6)</f>
        <v>1.339896</v>
      </c>
      <c r="T40" s="358"/>
      <c r="U40" s="358"/>
    </row>
    <row r="41" spans="1:21">
      <c r="B41" s="389"/>
      <c r="C41" s="358"/>
      <c r="D41" s="358"/>
      <c r="E41" s="358"/>
      <c r="F41" s="358"/>
      <c r="G41" s="358"/>
      <c r="H41" s="358"/>
      <c r="I41" s="358"/>
      <c r="J41" s="358"/>
      <c r="K41" s="358"/>
      <c r="L41" s="358"/>
      <c r="M41" s="358"/>
      <c r="N41" s="607"/>
      <c r="O41" s="607"/>
      <c r="P41" s="607"/>
      <c r="Q41" s="607"/>
      <c r="R41" s="607"/>
      <c r="S41" s="607"/>
      <c r="T41" s="358"/>
      <c r="U41" s="358"/>
    </row>
    <row r="42" spans="1:21">
      <c r="B42" s="356"/>
      <c r="C42" s="358"/>
      <c r="D42" s="358"/>
      <c r="E42" s="358"/>
      <c r="F42" s="358"/>
      <c r="G42" s="358"/>
      <c r="H42" s="358"/>
      <c r="I42" s="358"/>
      <c r="J42" s="358"/>
      <c r="K42" s="358"/>
      <c r="L42" s="358"/>
      <c r="M42" s="358"/>
      <c r="N42" s="356"/>
      <c r="O42" s="356"/>
      <c r="P42" s="356"/>
      <c r="Q42" s="356"/>
      <c r="R42" s="356"/>
      <c r="S42" s="356"/>
      <c r="T42" s="358"/>
      <c r="U42" s="358"/>
    </row>
    <row r="43" spans="1:21">
      <c r="B43" s="356"/>
      <c r="C43" s="358"/>
      <c r="D43" s="358"/>
      <c r="E43" s="358"/>
      <c r="F43" s="358"/>
      <c r="G43" s="358"/>
      <c r="H43" s="358"/>
      <c r="I43" s="397"/>
      <c r="J43" s="397"/>
      <c r="K43" s="397"/>
      <c r="L43" s="397"/>
      <c r="M43" s="397"/>
      <c r="N43" s="398"/>
      <c r="O43" s="398"/>
      <c r="P43" s="398"/>
      <c r="Q43" s="398"/>
      <c r="R43" s="398"/>
      <c r="S43" s="398"/>
      <c r="T43" s="397"/>
      <c r="U43" s="395"/>
    </row>
    <row r="44" spans="1:21" ht="33" customHeight="1">
      <c r="A44" s="551"/>
      <c r="B44" s="356"/>
      <c r="C44" s="358"/>
      <c r="D44" s="1095"/>
      <c r="E44" s="1095"/>
      <c r="F44" s="1095"/>
      <c r="G44" s="1095"/>
      <c r="H44" s="1095"/>
      <c r="I44" s="1095"/>
      <c r="J44" s="1095"/>
      <c r="K44" s="1095"/>
      <c r="L44" s="1095"/>
      <c r="M44" s="1095"/>
      <c r="N44" s="1095"/>
      <c r="O44" s="1095"/>
      <c r="P44" s="1095"/>
      <c r="Q44" s="1095"/>
      <c r="R44" s="1095"/>
      <c r="S44" s="1095"/>
      <c r="T44" s="397"/>
      <c r="U44" s="395"/>
    </row>
    <row r="45" spans="1:21">
      <c r="A45" s="551"/>
      <c r="B45" s="356"/>
      <c r="C45" s="358"/>
      <c r="D45" s="649"/>
      <c r="E45" s="649"/>
      <c r="F45" s="649"/>
      <c r="G45" s="649"/>
      <c r="H45" s="649"/>
      <c r="I45" s="649"/>
      <c r="J45" s="649"/>
      <c r="K45" s="649"/>
      <c r="L45" s="649"/>
      <c r="M45" s="649"/>
      <c r="N45" s="677"/>
      <c r="O45" s="649"/>
      <c r="P45" s="649"/>
      <c r="Q45" s="649"/>
      <c r="R45" s="649"/>
      <c r="S45" s="649"/>
      <c r="T45" s="397"/>
      <c r="U45" s="395"/>
    </row>
    <row r="46" spans="1:21" ht="30" customHeight="1">
      <c r="A46" s="585"/>
      <c r="B46" s="586"/>
      <c r="C46" s="358"/>
      <c r="D46" s="1096"/>
      <c r="E46" s="1096"/>
      <c r="F46" s="1096"/>
      <c r="G46" s="1096"/>
      <c r="H46" s="1096"/>
      <c r="I46" s="1096"/>
      <c r="J46" s="1096"/>
      <c r="K46" s="1096"/>
      <c r="L46" s="1096"/>
      <c r="M46" s="1096"/>
      <c r="N46" s="1096"/>
      <c r="O46" s="1096"/>
      <c r="P46" s="1096"/>
      <c r="Q46" s="1096"/>
      <c r="R46" s="1096"/>
      <c r="S46" s="1096"/>
      <c r="T46" s="397"/>
      <c r="U46" s="395"/>
    </row>
    <row r="47" spans="1:21">
      <c r="B47" s="356"/>
      <c r="C47" s="358"/>
      <c r="D47" s="395"/>
      <c r="E47" s="395"/>
      <c r="F47" s="395"/>
      <c r="G47" s="395"/>
      <c r="H47" s="395"/>
      <c r="I47" s="395"/>
      <c r="J47" s="395"/>
      <c r="K47" s="395"/>
      <c r="L47" s="395"/>
      <c r="M47" s="395"/>
      <c r="N47" s="607"/>
      <c r="O47" s="607"/>
      <c r="P47" s="607"/>
      <c r="Q47" s="607"/>
      <c r="R47" s="607"/>
      <c r="S47" s="607"/>
      <c r="T47" s="358"/>
      <c r="U47" s="358"/>
    </row>
    <row r="48" spans="1:21">
      <c r="B48" s="399" t="s">
        <v>7</v>
      </c>
      <c r="C48" s="400"/>
      <c r="D48" s="397"/>
      <c r="E48" s="397"/>
      <c r="F48" s="397"/>
      <c r="G48" s="397"/>
      <c r="H48" s="397"/>
    </row>
    <row r="50" spans="2:8">
      <c r="B50" s="400"/>
      <c r="C50" s="400"/>
      <c r="D50" s="397"/>
      <c r="E50" s="397"/>
      <c r="F50" s="397"/>
      <c r="G50" s="397"/>
      <c r="H50" s="397"/>
    </row>
    <row r="51" spans="2:8">
      <c r="B51" s="356"/>
      <c r="C51" s="358"/>
      <c r="D51" s="358"/>
      <c r="E51" s="358"/>
      <c r="F51" s="358"/>
      <c r="G51" s="358"/>
      <c r="H51" s="358"/>
    </row>
  </sheetData>
  <mergeCells count="5">
    <mergeCell ref="B2:S2"/>
    <mergeCell ref="B3:S3"/>
    <mergeCell ref="B4:S4"/>
    <mergeCell ref="D44:S44"/>
    <mergeCell ref="D46:S46"/>
  </mergeCells>
  <printOptions horizontalCentered="1"/>
  <pageMargins left="0.7" right="0.7" top="0.75" bottom="0.75" header="0.3" footer="0.3"/>
  <pageSetup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6">
    <pageSetUpPr autoPageBreaks="0" fitToPage="1"/>
  </sheetPr>
  <dimension ref="A1:P36"/>
  <sheetViews>
    <sheetView zoomScaleNormal="100" workbookViewId="0">
      <pane ySplit="5" topLeftCell="A6" activePane="bottomLeft" state="frozen"/>
      <selection activeCell="N33" sqref="N33"/>
      <selection pane="bottomLeft" activeCell="F19" sqref="F19"/>
    </sheetView>
  </sheetViews>
  <sheetFormatPr defaultColWidth="9.1796875" defaultRowHeight="13"/>
  <cols>
    <col min="1" max="1" width="12.7265625" style="73" bestFit="1" customWidth="1"/>
    <col min="2" max="2" width="12.7265625" style="73" customWidth="1"/>
    <col min="3" max="3" width="68.453125" style="73" customWidth="1"/>
    <col min="4" max="4" width="2.7265625" style="73" hidden="1" customWidth="1"/>
    <col min="5" max="6" width="18.81640625" style="73" customWidth="1"/>
    <col min="7" max="7" width="7.26953125" style="194" customWidth="1"/>
    <col min="8" max="16384" width="9.1796875" style="73"/>
  </cols>
  <sheetData>
    <row r="1" spans="1:16">
      <c r="A1" s="16"/>
      <c r="B1" s="16"/>
      <c r="C1" s="21"/>
      <c r="D1" s="21"/>
      <c r="E1" s="21"/>
      <c r="F1" s="21"/>
      <c r="G1" s="21"/>
    </row>
    <row r="2" spans="1:16">
      <c r="A2" s="128"/>
      <c r="B2" s="1078" t="s">
        <v>56</v>
      </c>
      <c r="C2" s="1078"/>
      <c r="D2" s="1078"/>
      <c r="E2" s="1078"/>
      <c r="F2" s="1078"/>
      <c r="G2" s="128"/>
      <c r="H2" s="128"/>
      <c r="I2" s="128"/>
      <c r="J2" s="128"/>
      <c r="K2" s="128"/>
      <c r="L2" s="128"/>
      <c r="M2" s="128"/>
      <c r="N2" s="128"/>
      <c r="O2" s="128"/>
      <c r="P2" s="128"/>
    </row>
    <row r="3" spans="1:16">
      <c r="A3" s="128"/>
      <c r="B3" s="1078" t="s">
        <v>64</v>
      </c>
      <c r="C3" s="1078"/>
      <c r="D3" s="1078"/>
      <c r="E3" s="1078"/>
      <c r="F3" s="1078"/>
      <c r="G3" s="128"/>
      <c r="H3" s="128"/>
      <c r="I3" s="128"/>
      <c r="J3" s="128"/>
      <c r="K3" s="128"/>
      <c r="L3" s="128"/>
      <c r="M3" s="128"/>
      <c r="N3" s="128"/>
      <c r="O3" s="128"/>
      <c r="P3" s="128"/>
    </row>
    <row r="4" spans="1:16">
      <c r="A4" s="129"/>
      <c r="B4" s="1079" t="s">
        <v>266</v>
      </c>
      <c r="C4" s="1079"/>
      <c r="D4" s="1079"/>
      <c r="E4" s="1079"/>
      <c r="F4" s="1079"/>
      <c r="G4" s="129"/>
      <c r="H4" s="129"/>
      <c r="I4" s="129"/>
      <c r="J4" s="129"/>
      <c r="K4" s="129"/>
      <c r="L4" s="129"/>
      <c r="M4" s="129"/>
      <c r="N4" s="129"/>
      <c r="O4" s="129"/>
      <c r="P4" s="129"/>
    </row>
    <row r="5" spans="1:16">
      <c r="A5" s="16"/>
      <c r="B5" s="16"/>
      <c r="C5" s="21"/>
      <c r="D5" s="21"/>
      <c r="E5" s="22"/>
      <c r="F5" s="21"/>
      <c r="G5" s="21"/>
    </row>
    <row r="6" spans="1:16">
      <c r="B6" s="196"/>
      <c r="C6" s="196"/>
      <c r="D6" s="196"/>
      <c r="E6" s="196"/>
      <c r="F6" s="196"/>
      <c r="G6" s="197"/>
    </row>
    <row r="7" spans="1:16">
      <c r="B7" s="198"/>
      <c r="C7" s="198"/>
      <c r="D7" s="198"/>
      <c r="E7" s="199"/>
      <c r="F7" s="199"/>
      <c r="G7" s="200"/>
    </row>
    <row r="8" spans="1:16" ht="29.65" customHeight="1">
      <c r="B8" s="201" t="s">
        <v>47</v>
      </c>
      <c r="C8" s="201" t="s">
        <v>15</v>
      </c>
      <c r="D8" s="201" t="s">
        <v>125</v>
      </c>
      <c r="E8" s="201" t="s">
        <v>126</v>
      </c>
      <c r="F8" s="201" t="s">
        <v>127</v>
      </c>
      <c r="G8" s="295"/>
      <c r="H8" s="79"/>
    </row>
    <row r="9" spans="1:16" ht="12" customHeight="1">
      <c r="A9" s="194" t="s">
        <v>134</v>
      </c>
      <c r="B9" s="203" t="s">
        <v>14</v>
      </c>
      <c r="C9" s="216" t="s">
        <v>134</v>
      </c>
      <c r="D9" s="205"/>
      <c r="E9" s="290">
        <v>329281568.54500067</v>
      </c>
      <c r="F9" s="290">
        <v>171039697.20999977</v>
      </c>
      <c r="G9" s="206"/>
    </row>
    <row r="10" spans="1:16" ht="12" customHeight="1">
      <c r="A10" s="194"/>
      <c r="B10" s="205"/>
      <c r="C10" s="205"/>
      <c r="D10" s="205"/>
      <c r="E10" s="291"/>
      <c r="F10" s="291"/>
      <c r="G10" s="202"/>
    </row>
    <row r="11" spans="1:16" ht="12" customHeight="1">
      <c r="A11" s="194" t="s">
        <v>3285</v>
      </c>
      <c r="B11" s="203" t="s">
        <v>14</v>
      </c>
      <c r="C11" s="204" t="s">
        <v>128</v>
      </c>
      <c r="D11" s="204">
        <v>2004</v>
      </c>
      <c r="E11" s="579">
        <v>117321.58500000001</v>
      </c>
      <c r="F11" s="579">
        <v>69823.7</v>
      </c>
      <c r="G11" s="206"/>
    </row>
    <row r="12" spans="1:16" ht="12" customHeight="1">
      <c r="A12" s="194" t="s">
        <v>3281</v>
      </c>
      <c r="B12" s="203" t="s">
        <v>14</v>
      </c>
      <c r="C12" s="204" t="s">
        <v>129</v>
      </c>
      <c r="D12" s="204" t="s">
        <v>130</v>
      </c>
      <c r="E12" s="579">
        <v>2566585.7000000002</v>
      </c>
      <c r="F12" s="579">
        <v>1623250.8100000003</v>
      </c>
      <c r="G12" s="206"/>
    </row>
    <row r="13" spans="1:16" ht="12" customHeight="1">
      <c r="A13" s="207" t="s">
        <v>3290</v>
      </c>
      <c r="B13" s="203" t="s">
        <v>14</v>
      </c>
      <c r="C13" s="204" t="s">
        <v>3444</v>
      </c>
      <c r="D13" s="204" t="s">
        <v>131</v>
      </c>
      <c r="E13" s="579">
        <v>14195467.055</v>
      </c>
      <c r="F13" s="579">
        <v>7620142.4299999997</v>
      </c>
      <c r="G13" s="206"/>
    </row>
    <row r="14" spans="1:16" ht="12" customHeight="1">
      <c r="A14" s="194" t="s">
        <v>132</v>
      </c>
      <c r="B14" s="203" t="s">
        <v>14</v>
      </c>
      <c r="C14" s="204" t="s">
        <v>132</v>
      </c>
      <c r="D14" s="208" t="s">
        <v>133</v>
      </c>
      <c r="E14" s="579">
        <v>160980689.61499998</v>
      </c>
      <c r="F14" s="579">
        <v>88337821.350000024</v>
      </c>
      <c r="G14" s="206"/>
    </row>
    <row r="15" spans="1:16" ht="12" customHeight="1">
      <c r="A15" s="209" t="s">
        <v>3286</v>
      </c>
      <c r="B15" s="203" t="s">
        <v>14</v>
      </c>
      <c r="C15" s="204" t="s">
        <v>135</v>
      </c>
      <c r="D15" s="204" t="s">
        <v>136</v>
      </c>
      <c r="E15" s="579">
        <v>17679194.069999997</v>
      </c>
      <c r="F15" s="579">
        <v>9399848.9799999986</v>
      </c>
      <c r="G15" s="206"/>
    </row>
    <row r="16" spans="1:16" ht="12" customHeight="1">
      <c r="A16" s="194" t="s">
        <v>3283</v>
      </c>
      <c r="B16" s="203" t="s">
        <v>14</v>
      </c>
      <c r="C16" s="204" t="s">
        <v>137</v>
      </c>
      <c r="D16" s="204">
        <v>2007</v>
      </c>
      <c r="E16" s="579">
        <v>16419196.035000002</v>
      </c>
      <c r="F16" s="579">
        <v>8438685.3599999975</v>
      </c>
      <c r="G16" s="206"/>
    </row>
    <row r="17" spans="1:7" ht="12" customHeight="1">
      <c r="A17" s="209" t="s">
        <v>3291</v>
      </c>
      <c r="B17" s="203" t="s">
        <v>14</v>
      </c>
      <c r="C17" s="204" t="s">
        <v>138</v>
      </c>
      <c r="D17" s="204">
        <v>2007</v>
      </c>
      <c r="E17" s="579">
        <v>10990789.455</v>
      </c>
      <c r="F17" s="579">
        <v>5666140.5399999991</v>
      </c>
      <c r="G17" s="206"/>
    </row>
    <row r="18" spans="1:7" ht="12" customHeight="1">
      <c r="A18" s="194" t="s">
        <v>3280</v>
      </c>
      <c r="B18" s="203" t="s">
        <v>14</v>
      </c>
      <c r="C18" s="204" t="s">
        <v>173</v>
      </c>
      <c r="D18" s="210" t="s">
        <v>139</v>
      </c>
      <c r="E18" s="579">
        <v>1346714.1</v>
      </c>
      <c r="F18" s="579">
        <v>759090.51</v>
      </c>
      <c r="G18" s="206"/>
    </row>
    <row r="19" spans="1:7" ht="12" customHeight="1">
      <c r="A19" s="194" t="s">
        <v>3284</v>
      </c>
      <c r="B19" s="203" t="s">
        <v>14</v>
      </c>
      <c r="C19" s="204" t="s">
        <v>140</v>
      </c>
      <c r="D19" s="204" t="s">
        <v>141</v>
      </c>
      <c r="E19" s="579">
        <v>4324174.6700000018</v>
      </c>
      <c r="F19" s="579">
        <v>2400413.7500000005</v>
      </c>
      <c r="G19" s="206"/>
    </row>
    <row r="20" spans="1:7" ht="12" customHeight="1">
      <c r="A20" s="194" t="s">
        <v>3287</v>
      </c>
      <c r="B20" s="203" t="s">
        <v>14</v>
      </c>
      <c r="C20" s="204" t="s">
        <v>142</v>
      </c>
      <c r="D20" s="204" t="s">
        <v>143</v>
      </c>
      <c r="E20" s="579">
        <v>16191309.924999997</v>
      </c>
      <c r="F20" s="579">
        <v>8297697.6499999966</v>
      </c>
      <c r="G20" s="206"/>
    </row>
    <row r="21" spans="1:7" ht="12" customHeight="1">
      <c r="A21" s="194" t="s">
        <v>3279</v>
      </c>
      <c r="B21" s="203" t="s">
        <v>14</v>
      </c>
      <c r="C21" s="204" t="s">
        <v>144</v>
      </c>
      <c r="D21" s="208" t="s">
        <v>145</v>
      </c>
      <c r="E21" s="579">
        <v>12786282.695000004</v>
      </c>
      <c r="F21" s="579">
        <v>6363874.0699999994</v>
      </c>
      <c r="G21" s="206"/>
    </row>
    <row r="22" spans="1:7" ht="12" customHeight="1">
      <c r="A22" s="194" t="s">
        <v>3282</v>
      </c>
      <c r="B22" s="203" t="s">
        <v>14</v>
      </c>
      <c r="C22" s="204" t="s">
        <v>146</v>
      </c>
      <c r="D22" s="211" t="s">
        <v>147</v>
      </c>
      <c r="E22" s="579">
        <v>21588505.23499997</v>
      </c>
      <c r="F22" s="579">
        <v>11205970.959999997</v>
      </c>
      <c r="G22" s="206"/>
    </row>
    <row r="23" spans="1:7" ht="12" customHeight="1">
      <c r="A23" s="194" t="s">
        <v>3289</v>
      </c>
      <c r="B23" s="203" t="s">
        <v>14</v>
      </c>
      <c r="C23" s="204" t="s">
        <v>148</v>
      </c>
      <c r="D23" s="208" t="s">
        <v>149</v>
      </c>
      <c r="E23" s="579">
        <v>3289331.1849999996</v>
      </c>
      <c r="F23" s="579">
        <v>1267092.6600000001</v>
      </c>
      <c r="G23" s="206"/>
    </row>
    <row r="24" spans="1:7" ht="12" customHeight="1">
      <c r="A24" s="194" t="s">
        <v>3288</v>
      </c>
      <c r="B24" s="203" t="s">
        <v>14</v>
      </c>
      <c r="C24" s="204" t="s">
        <v>150</v>
      </c>
      <c r="D24" s="208">
        <v>2014</v>
      </c>
      <c r="E24" s="579">
        <v>64586354.280000001</v>
      </c>
      <c r="F24" s="579">
        <v>20347247.609999999</v>
      </c>
      <c r="G24" s="206"/>
    </row>
    <row r="25" spans="1:7" ht="12" customHeight="1">
      <c r="A25" s="194" t="s">
        <v>3292</v>
      </c>
      <c r="B25" s="203" t="s">
        <v>14</v>
      </c>
      <c r="C25" s="204" t="s">
        <v>151</v>
      </c>
      <c r="D25" s="208" t="s">
        <v>152</v>
      </c>
      <c r="E25" s="579">
        <v>36907468.530000001</v>
      </c>
      <c r="F25" s="579">
        <v>11451375.109999999</v>
      </c>
      <c r="G25" s="206"/>
    </row>
    <row r="26" spans="1:7" ht="12" customHeight="1">
      <c r="A26" s="194" t="s">
        <v>3293</v>
      </c>
      <c r="B26" s="203" t="s">
        <v>14</v>
      </c>
      <c r="C26" s="204" t="s">
        <v>153</v>
      </c>
      <c r="D26" s="208">
        <v>2015</v>
      </c>
      <c r="E26" s="579">
        <v>4547450.66</v>
      </c>
      <c r="F26" s="579">
        <v>915454.70000000007</v>
      </c>
      <c r="G26" s="206"/>
    </row>
    <row r="27" spans="1:7" ht="12" customHeight="1">
      <c r="A27" s="194" t="s">
        <v>3432</v>
      </c>
      <c r="B27" s="203" t="s">
        <v>14</v>
      </c>
      <c r="C27" s="204" t="s">
        <v>3433</v>
      </c>
      <c r="D27" s="208">
        <v>2015</v>
      </c>
      <c r="E27" s="764">
        <v>21082752.25</v>
      </c>
      <c r="F27" s="764">
        <v>650693.87</v>
      </c>
      <c r="G27" s="206"/>
    </row>
    <row r="28" spans="1:7" ht="16.149999999999999" customHeight="1">
      <c r="A28" s="194"/>
      <c r="B28" s="203" t="s">
        <v>14</v>
      </c>
      <c r="C28" s="216" t="s">
        <v>172</v>
      </c>
      <c r="D28" s="208"/>
      <c r="E28" s="292">
        <f>SUM(E11:E27)</f>
        <v>409599587.0449999</v>
      </c>
      <c r="F28" s="292">
        <f>SUM(F11:F27)</f>
        <v>184814624.06</v>
      </c>
      <c r="G28" s="212"/>
    </row>
    <row r="29" spans="1:7" ht="12" customHeight="1">
      <c r="A29" s="194"/>
      <c r="B29" s="1097"/>
      <c r="C29" s="1097"/>
      <c r="D29" s="1098"/>
      <c r="E29" s="213"/>
      <c r="F29" s="214"/>
      <c r="G29" s="215"/>
    </row>
    <row r="33" spans="2:7">
      <c r="B33" s="98"/>
      <c r="C33" s="98"/>
      <c r="D33" s="98"/>
      <c r="E33" s="98"/>
      <c r="F33" s="98"/>
      <c r="G33" s="195"/>
    </row>
    <row r="34" spans="2:7">
      <c r="B34" s="98"/>
      <c r="C34" s="98"/>
      <c r="D34" s="98"/>
      <c r="E34" s="98"/>
      <c r="F34" s="98"/>
      <c r="G34" s="195"/>
    </row>
    <row r="35" spans="2:7">
      <c r="B35" s="98"/>
      <c r="C35" s="98"/>
      <c r="D35" s="98"/>
      <c r="E35" s="98"/>
      <c r="F35" s="98"/>
      <c r="G35" s="195"/>
    </row>
    <row r="36" spans="2:7">
      <c r="B36" s="98"/>
      <c r="C36" s="98"/>
      <c r="D36" s="98"/>
      <c r="E36" s="98"/>
      <c r="F36" s="98"/>
      <c r="G36" s="195"/>
    </row>
  </sheetData>
  <mergeCells count="4">
    <mergeCell ref="B4:F4"/>
    <mergeCell ref="B2:F2"/>
    <mergeCell ref="B3:F3"/>
    <mergeCell ref="B29:D29"/>
  </mergeCells>
  <printOptions horizontalCentered="1"/>
  <pageMargins left="0.7" right="0.7" top="0.75" bottom="0.75" header="0.3" footer="0.3"/>
  <pageSetup scale="7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pageSetUpPr autoPageBreaks="0" fitToPage="1"/>
  </sheetPr>
  <dimension ref="A1:U56"/>
  <sheetViews>
    <sheetView zoomScaleNormal="100" workbookViewId="0">
      <pane xSplit="5" ySplit="9" topLeftCell="F10" activePane="bottomRight" state="frozen"/>
      <selection activeCell="N33" sqref="N33"/>
      <selection pane="topRight" activeCell="N33" sqref="N33"/>
      <selection pane="bottomLeft" activeCell="N33" sqref="N33"/>
      <selection pane="bottomRight" activeCell="S22" sqref="S22"/>
    </sheetView>
  </sheetViews>
  <sheetFormatPr defaultColWidth="9.1796875" defaultRowHeight="13"/>
  <cols>
    <col min="1" max="1" width="4.81640625" style="121" customWidth="1"/>
    <col min="2" max="2" width="40.1796875" style="73" customWidth="1"/>
    <col min="3" max="4" width="0.26953125" style="194" hidden="1" customWidth="1"/>
    <col min="5" max="5" width="0.26953125" style="194" customWidth="1"/>
    <col min="6" max="6" width="14.7265625" style="73" customWidth="1"/>
    <col min="7" max="7" width="0.54296875" style="73" customWidth="1"/>
    <col min="8" max="8" width="12.7265625" style="73" customWidth="1"/>
    <col min="9" max="9" width="0.54296875" style="73" customWidth="1"/>
    <col min="10" max="10" width="13" style="73" customWidth="1"/>
    <col min="11" max="11" width="0.54296875" style="73" customWidth="1"/>
    <col min="12" max="12" width="15.453125" style="73" customWidth="1"/>
    <col min="13" max="13" width="0.54296875" style="73" customWidth="1"/>
    <col min="14" max="14" width="15" style="73" bestFit="1" customWidth="1"/>
    <col min="15" max="15" width="4.81640625" style="73" customWidth="1"/>
    <col min="16" max="16" width="9.1796875" style="73"/>
    <col min="17" max="17" width="19.26953125" style="73" customWidth="1"/>
    <col min="18" max="23" width="12.26953125" style="73" customWidth="1"/>
    <col min="24" max="16384" width="9.1796875" style="73"/>
  </cols>
  <sheetData>
    <row r="1" spans="1:21">
      <c r="A1" s="42"/>
      <c r="B1" s="16"/>
      <c r="C1" s="21"/>
      <c r="D1" s="21"/>
      <c r="E1" s="21"/>
      <c r="F1" s="21"/>
      <c r="G1" s="21"/>
    </row>
    <row r="2" spans="1:21">
      <c r="A2" s="520"/>
      <c r="B2" s="1078" t="s">
        <v>56</v>
      </c>
      <c r="C2" s="1078"/>
      <c r="D2" s="1078"/>
      <c r="E2" s="1078"/>
      <c r="F2" s="1078"/>
      <c r="G2" s="1078"/>
      <c r="H2" s="1078"/>
      <c r="I2" s="1078"/>
      <c r="J2" s="1078"/>
      <c r="K2" s="1078"/>
      <c r="L2" s="1078"/>
      <c r="M2" s="1078"/>
      <c r="N2" s="1078"/>
      <c r="O2" s="128"/>
    </row>
    <row r="3" spans="1:21">
      <c r="A3" s="520"/>
      <c r="B3" s="1078" t="s">
        <v>64</v>
      </c>
      <c r="C3" s="1078"/>
      <c r="D3" s="1078"/>
      <c r="E3" s="1078"/>
      <c r="F3" s="1078"/>
      <c r="G3" s="1078"/>
      <c r="H3" s="1078"/>
      <c r="I3" s="1078"/>
      <c r="J3" s="1078"/>
      <c r="K3" s="1078"/>
      <c r="L3" s="1078"/>
      <c r="M3" s="1078"/>
      <c r="N3" s="1078"/>
      <c r="O3" s="128"/>
    </row>
    <row r="4" spans="1:21">
      <c r="A4" s="594"/>
      <c r="B4" s="1079" t="s">
        <v>267</v>
      </c>
      <c r="C4" s="1079"/>
      <c r="D4" s="1079"/>
      <c r="E4" s="1079"/>
      <c r="F4" s="1079"/>
      <c r="G4" s="1079"/>
      <c r="H4" s="1079"/>
      <c r="I4" s="1079"/>
      <c r="J4" s="1079"/>
      <c r="K4" s="1079"/>
      <c r="L4" s="1079"/>
      <c r="M4" s="1079"/>
      <c r="N4" s="1079"/>
      <c r="O4" s="129"/>
    </row>
    <row r="5" spans="1:21">
      <c r="F5" s="217" t="s">
        <v>7</v>
      </c>
    </row>
    <row r="6" spans="1:21">
      <c r="B6" s="218"/>
      <c r="C6" s="219"/>
      <c r="D6" s="219"/>
      <c r="E6" s="219"/>
      <c r="F6" s="74"/>
    </row>
    <row r="7" spans="1:21" ht="13.5" thickBot="1"/>
    <row r="8" spans="1:21">
      <c r="B8" s="77"/>
      <c r="C8" s="86"/>
      <c r="D8" s="86"/>
      <c r="E8" s="86"/>
      <c r="F8" s="220" t="s">
        <v>33</v>
      </c>
      <c r="G8" s="86"/>
      <c r="H8" s="221">
        <v>-2</v>
      </c>
      <c r="I8" s="86"/>
      <c r="J8" s="222">
        <v>-3</v>
      </c>
      <c r="K8" s="86"/>
      <c r="L8" s="222">
        <v>-4</v>
      </c>
      <c r="M8" s="86"/>
      <c r="N8" s="222">
        <v>-5</v>
      </c>
    </row>
    <row r="9" spans="1:21" s="230" customFormat="1" ht="51.65" customHeight="1" thickBot="1">
      <c r="A9" s="595"/>
      <c r="B9" s="223"/>
      <c r="C9" s="224"/>
      <c r="D9" s="224"/>
      <c r="E9" s="224"/>
      <c r="F9" s="225" t="s">
        <v>186</v>
      </c>
      <c r="G9" s="224"/>
      <c r="H9" s="226" t="s">
        <v>187</v>
      </c>
      <c r="I9" s="227"/>
      <c r="J9" s="228" t="s">
        <v>190</v>
      </c>
      <c r="K9" s="227"/>
      <c r="L9" s="228" t="s">
        <v>188</v>
      </c>
      <c r="M9" s="227"/>
      <c r="N9" s="229" t="s">
        <v>189</v>
      </c>
      <c r="Q9" s="635" t="s">
        <v>3306</v>
      </c>
    </row>
    <row r="10" spans="1:21" ht="13.5" thickBot="1">
      <c r="B10" s="77"/>
      <c r="C10" s="86"/>
      <c r="D10" s="86"/>
      <c r="E10" s="86"/>
      <c r="F10" s="77"/>
      <c r="G10" s="86"/>
      <c r="H10" s="77"/>
      <c r="I10" s="86"/>
      <c r="J10" s="77"/>
      <c r="K10" s="86"/>
      <c r="L10" s="77"/>
      <c r="M10" s="86"/>
      <c r="N10" s="85"/>
      <c r="Q10" s="124" t="s">
        <v>372</v>
      </c>
    </row>
    <row r="11" spans="1:21" ht="26">
      <c r="B11" s="80" t="s">
        <v>252</v>
      </c>
      <c r="C11" s="88"/>
      <c r="D11" s="88"/>
      <c r="E11" s="88"/>
      <c r="F11" s="241">
        <f>Inputs!C108</f>
        <v>1799086</v>
      </c>
      <c r="G11" s="88"/>
      <c r="H11" s="532">
        <f>Inputs!C107</f>
        <v>8403759.6500000004</v>
      </c>
      <c r="I11" s="88"/>
      <c r="J11" s="241">
        <f>Inputs!C106</f>
        <v>222516</v>
      </c>
      <c r="K11" s="88"/>
      <c r="L11" s="532">
        <f>Inputs!C107</f>
        <v>8403759.6500000004</v>
      </c>
      <c r="M11" s="88"/>
      <c r="N11" s="527">
        <f>ROUND(L11/J11,2)</f>
        <v>37.770000000000003</v>
      </c>
      <c r="Q11" s="553" t="s">
        <v>47</v>
      </c>
      <c r="R11" s="554" t="s">
        <v>375</v>
      </c>
      <c r="S11" s="555" t="s">
        <v>376</v>
      </c>
      <c r="T11" s="554" t="s">
        <v>377</v>
      </c>
      <c r="U11" s="556" t="s">
        <v>378</v>
      </c>
    </row>
    <row r="12" spans="1:21" ht="13.15" customHeight="1">
      <c r="B12" s="240" t="s">
        <v>249</v>
      </c>
      <c r="C12" s="88"/>
      <c r="D12" s="88"/>
      <c r="E12" s="88"/>
      <c r="F12" s="242"/>
      <c r="G12" s="88"/>
      <c r="H12" s="533"/>
      <c r="I12" s="88"/>
      <c r="J12" s="242"/>
      <c r="K12" s="88"/>
      <c r="L12" s="533"/>
      <c r="M12" s="88"/>
      <c r="N12" s="528"/>
      <c r="Q12" s="80" t="s">
        <v>373</v>
      </c>
      <c r="R12" s="79">
        <f>Inputs!C97</f>
        <v>4</v>
      </c>
      <c r="S12" s="557">
        <f>R12/R14</f>
        <v>9.7560975609756101E-2</v>
      </c>
      <c r="T12" s="558">
        <f>R15*S12</f>
        <v>151.06829268292685</v>
      </c>
      <c r="U12" s="559"/>
    </row>
    <row r="13" spans="1:21">
      <c r="B13" s="80" t="s">
        <v>235</v>
      </c>
      <c r="C13" s="88"/>
      <c r="D13" s="88"/>
      <c r="E13" s="88"/>
      <c r="F13" s="241">
        <f>Inputs!C144</f>
        <v>0</v>
      </c>
      <c r="G13" s="88"/>
      <c r="H13" s="532">
        <f>Inputs!C152</f>
        <v>0</v>
      </c>
      <c r="I13" s="88"/>
      <c r="J13" s="241">
        <f>Inputs!C111</f>
        <v>0</v>
      </c>
      <c r="K13" s="88"/>
      <c r="L13" s="532">
        <f>Inputs!C119</f>
        <v>0</v>
      </c>
      <c r="M13" s="88"/>
      <c r="N13" s="527">
        <v>0</v>
      </c>
      <c r="Q13" s="80" t="s">
        <v>14</v>
      </c>
      <c r="R13" s="79">
        <f>Inputs!C98</f>
        <v>37</v>
      </c>
      <c r="S13" s="557">
        <f>R13/R14</f>
        <v>0.90243902439024393</v>
      </c>
      <c r="T13" s="558">
        <f>S13*R15</f>
        <v>1397.3817073170733</v>
      </c>
      <c r="U13" s="559"/>
    </row>
    <row r="14" spans="1:21">
      <c r="B14" s="80" t="s">
        <v>236</v>
      </c>
      <c r="C14" s="88"/>
      <c r="D14" s="88"/>
      <c r="E14" s="88"/>
      <c r="F14" s="241">
        <f>Inputs!C145</f>
        <v>0</v>
      </c>
      <c r="G14" s="88"/>
      <c r="H14" s="532">
        <f>Inputs!C153</f>
        <v>0</v>
      </c>
      <c r="I14" s="88"/>
      <c r="J14" s="241">
        <f>Inputs!C112</f>
        <v>0</v>
      </c>
      <c r="K14" s="88"/>
      <c r="L14" s="532">
        <f>Inputs!C120</f>
        <v>0</v>
      </c>
      <c r="M14" s="88"/>
      <c r="N14" s="527">
        <v>0</v>
      </c>
      <c r="Q14" s="560" t="s">
        <v>39</v>
      </c>
      <c r="R14" s="126">
        <f>+R12+R13</f>
        <v>41</v>
      </c>
      <c r="S14" s="561">
        <f>+S12+S13</f>
        <v>1</v>
      </c>
      <c r="T14" s="562">
        <f>+T12+T13</f>
        <v>1548.45</v>
      </c>
      <c r="U14" s="563"/>
    </row>
    <row r="15" spans="1:21" ht="14.25" customHeight="1" thickBot="1">
      <c r="B15" s="80" t="s">
        <v>237</v>
      </c>
      <c r="C15" s="88"/>
      <c r="D15" s="88"/>
      <c r="E15" s="88"/>
      <c r="F15" s="241">
        <f>Inputs!C146</f>
        <v>0</v>
      </c>
      <c r="G15" s="88"/>
      <c r="H15" s="532">
        <f>Inputs!C154</f>
        <v>0</v>
      </c>
      <c r="I15" s="88"/>
      <c r="J15" s="241">
        <f>Inputs!C113</f>
        <v>0</v>
      </c>
      <c r="K15" s="88"/>
      <c r="L15" s="532">
        <f>Inputs!C121</f>
        <v>0</v>
      </c>
      <c r="M15" s="88"/>
      <c r="N15" s="527">
        <v>0</v>
      </c>
      <c r="Q15" s="564" t="s">
        <v>96</v>
      </c>
      <c r="R15" s="565">
        <f>Inputs!C99</f>
        <v>1548.45</v>
      </c>
      <c r="S15" s="258"/>
      <c r="T15" s="258"/>
      <c r="U15" s="566"/>
    </row>
    <row r="16" spans="1:21">
      <c r="B16" s="80" t="s">
        <v>238</v>
      </c>
      <c r="C16" s="88"/>
      <c r="D16" s="88"/>
      <c r="E16" s="88"/>
      <c r="F16" s="241">
        <f>Inputs!C147</f>
        <v>0</v>
      </c>
      <c r="G16" s="88"/>
      <c r="H16" s="532">
        <f>Inputs!C155</f>
        <v>0</v>
      </c>
      <c r="I16" s="88"/>
      <c r="J16" s="241">
        <f>Inputs!C114</f>
        <v>0</v>
      </c>
      <c r="K16" s="88"/>
      <c r="L16" s="532">
        <f>Inputs!C122</f>
        <v>0</v>
      </c>
      <c r="M16" s="88"/>
      <c r="N16" s="527">
        <v>0</v>
      </c>
    </row>
    <row r="17" spans="2:21">
      <c r="B17" s="80" t="s">
        <v>239</v>
      </c>
      <c r="C17" s="88"/>
      <c r="D17" s="88"/>
      <c r="E17" s="88"/>
      <c r="F17" s="241">
        <f>Inputs!C148</f>
        <v>0</v>
      </c>
      <c r="G17" s="88"/>
      <c r="H17" s="532">
        <f>Inputs!C156</f>
        <v>0</v>
      </c>
      <c r="I17" s="88"/>
      <c r="J17" s="241">
        <f>Inputs!C115</f>
        <v>0</v>
      </c>
      <c r="K17" s="88"/>
      <c r="L17" s="532">
        <f>Inputs!C123</f>
        <v>0</v>
      </c>
      <c r="M17" s="88"/>
      <c r="N17" s="527">
        <v>0</v>
      </c>
    </row>
    <row r="18" spans="2:21">
      <c r="B18" s="223" t="s">
        <v>240</v>
      </c>
      <c r="C18" s="88"/>
      <c r="D18" s="88"/>
      <c r="E18" s="88"/>
      <c r="F18" s="241">
        <f>Inputs!C149</f>
        <v>0</v>
      </c>
      <c r="G18" s="88"/>
      <c r="H18" s="532">
        <f>Inputs!C157</f>
        <v>0</v>
      </c>
      <c r="I18" s="88"/>
      <c r="J18" s="241">
        <f>Inputs!C116</f>
        <v>0</v>
      </c>
      <c r="K18" s="88"/>
      <c r="L18" s="532">
        <f>Inputs!C124</f>
        <v>0</v>
      </c>
      <c r="M18" s="88"/>
      <c r="N18" s="527">
        <v>0</v>
      </c>
    </row>
    <row r="19" spans="2:21" ht="12.75" customHeight="1">
      <c r="B19" s="223" t="s">
        <v>241</v>
      </c>
      <c r="C19" s="88"/>
      <c r="D19" s="88"/>
      <c r="E19" s="88"/>
      <c r="F19" s="241">
        <f>Inputs!C150</f>
        <v>0</v>
      </c>
      <c r="G19" s="88"/>
      <c r="H19" s="532">
        <f>Inputs!C158</f>
        <v>0</v>
      </c>
      <c r="I19" s="88"/>
      <c r="J19" s="241">
        <f>Inputs!C117</f>
        <v>0</v>
      </c>
      <c r="K19" s="88"/>
      <c r="L19" s="532">
        <f>Inputs!C125</f>
        <v>0</v>
      </c>
      <c r="M19" s="88"/>
      <c r="N19" s="527">
        <v>0</v>
      </c>
    </row>
    <row r="20" spans="2:21" ht="13.5" thickBot="1">
      <c r="B20" s="223"/>
      <c r="C20" s="88"/>
      <c r="D20" s="88"/>
      <c r="E20" s="88"/>
      <c r="F20" s="242"/>
      <c r="G20" s="88"/>
      <c r="H20" s="533"/>
      <c r="I20" s="88"/>
      <c r="J20" s="242"/>
      <c r="K20" s="88"/>
      <c r="L20" s="533"/>
      <c r="M20" s="88"/>
      <c r="N20" s="528"/>
      <c r="Q20" s="124" t="s">
        <v>3275</v>
      </c>
    </row>
    <row r="21" spans="2:21" ht="26">
      <c r="B21" s="240" t="s">
        <v>248</v>
      </c>
      <c r="C21" s="88"/>
      <c r="D21" s="88"/>
      <c r="E21" s="88"/>
      <c r="F21" s="242"/>
      <c r="G21" s="88"/>
      <c r="H21" s="533"/>
      <c r="I21" s="88"/>
      <c r="J21" s="242"/>
      <c r="K21" s="88"/>
      <c r="L21" s="533"/>
      <c r="M21" s="88"/>
      <c r="N21" s="528"/>
      <c r="Q21" s="553" t="s">
        <v>47</v>
      </c>
      <c r="R21" s="554" t="s">
        <v>375</v>
      </c>
      <c r="S21" s="555" t="s">
        <v>376</v>
      </c>
      <c r="T21" s="554" t="s">
        <v>377</v>
      </c>
      <c r="U21" s="556" t="s">
        <v>378</v>
      </c>
    </row>
    <row r="22" spans="2:21">
      <c r="B22" s="80" t="s">
        <v>242</v>
      </c>
      <c r="C22" s="88"/>
      <c r="D22" s="88"/>
      <c r="E22" s="88"/>
      <c r="F22" s="242">
        <f>Inputs!C160</f>
        <v>0</v>
      </c>
      <c r="G22" s="88"/>
      <c r="H22" s="533">
        <f>Inputs!C168</f>
        <v>0</v>
      </c>
      <c r="I22" s="88"/>
      <c r="J22" s="242">
        <f>Inputs!C127</f>
        <v>0</v>
      </c>
      <c r="K22" s="88"/>
      <c r="L22" s="533">
        <f>Inputs!C135</f>
        <v>0</v>
      </c>
      <c r="M22" s="88"/>
      <c r="N22" s="528">
        <v>0</v>
      </c>
      <c r="Q22" s="80" t="s">
        <v>373</v>
      </c>
      <c r="R22" s="79">
        <f>Inputs!C102</f>
        <v>27</v>
      </c>
      <c r="S22" s="557">
        <f>R22/R24</f>
        <v>2.8784648187633263E-2</v>
      </c>
      <c r="T22" s="567">
        <f>S22*R27</f>
        <v>0</v>
      </c>
      <c r="U22" s="568">
        <f>ROUND(S22*R26,0)</f>
        <v>0</v>
      </c>
    </row>
    <row r="23" spans="2:21">
      <c r="B23" s="80" t="s">
        <v>243</v>
      </c>
      <c r="C23" s="88"/>
      <c r="D23" s="88"/>
      <c r="E23" s="88"/>
      <c r="F23" s="242">
        <f>Inputs!C161</f>
        <v>0</v>
      </c>
      <c r="G23" s="88"/>
      <c r="H23" s="533">
        <f>Inputs!C169</f>
        <v>0</v>
      </c>
      <c r="I23" s="88"/>
      <c r="J23" s="242">
        <f>Inputs!C128</f>
        <v>0</v>
      </c>
      <c r="K23" s="88"/>
      <c r="L23" s="533">
        <f>Inputs!C136</f>
        <v>0</v>
      </c>
      <c r="M23" s="88"/>
      <c r="N23" s="528">
        <v>0</v>
      </c>
      <c r="Q23" s="80" t="s">
        <v>14</v>
      </c>
      <c r="R23" s="79">
        <f>Inputs!C103</f>
        <v>911</v>
      </c>
      <c r="S23" s="557">
        <f>R23/R24</f>
        <v>0.97121535181236673</v>
      </c>
      <c r="T23" s="567">
        <f>+S23*R27</f>
        <v>0</v>
      </c>
      <c r="U23" s="568">
        <f>ROUND(S23*R26,0)</f>
        <v>0</v>
      </c>
    </row>
    <row r="24" spans="2:21" ht="13.5" thickBot="1">
      <c r="B24" s="80" t="s">
        <v>244</v>
      </c>
      <c r="C24" s="88"/>
      <c r="D24" s="88"/>
      <c r="E24" s="88"/>
      <c r="F24" s="242">
        <f>Inputs!C162</f>
        <v>0</v>
      </c>
      <c r="G24" s="88"/>
      <c r="H24" s="533">
        <f>Inputs!C170</f>
        <v>0</v>
      </c>
      <c r="I24" s="88"/>
      <c r="J24" s="242">
        <f>Inputs!C129</f>
        <v>0</v>
      </c>
      <c r="K24" s="88"/>
      <c r="L24" s="533">
        <f>Inputs!C137</f>
        <v>0</v>
      </c>
      <c r="M24" s="88"/>
      <c r="N24" s="528">
        <v>0</v>
      </c>
      <c r="Q24" s="564" t="s">
        <v>39</v>
      </c>
      <c r="R24" s="83">
        <f>+R22+R23</f>
        <v>938</v>
      </c>
      <c r="S24" s="569">
        <f>+S22+S23</f>
        <v>1</v>
      </c>
      <c r="T24" s="570">
        <f>+T22+T23</f>
        <v>0</v>
      </c>
      <c r="U24" s="571"/>
    </row>
    <row r="25" spans="2:21" ht="13.5" thickBot="1">
      <c r="B25" s="80" t="s">
        <v>245</v>
      </c>
      <c r="C25" s="88"/>
      <c r="D25" s="88"/>
      <c r="E25" s="88"/>
      <c r="F25" s="242">
        <f>Inputs!C163</f>
        <v>0</v>
      </c>
      <c r="G25" s="88"/>
      <c r="H25" s="533">
        <f>Inputs!C171</f>
        <v>0</v>
      </c>
      <c r="I25" s="88"/>
      <c r="J25" s="242">
        <f>Inputs!C130</f>
        <v>0</v>
      </c>
      <c r="K25" s="88"/>
      <c r="L25" s="533">
        <f>Inputs!C138</f>
        <v>0</v>
      </c>
      <c r="M25" s="88"/>
      <c r="N25" s="528">
        <v>0</v>
      </c>
    </row>
    <row r="26" spans="2:21">
      <c r="B26" s="223" t="s">
        <v>246</v>
      </c>
      <c r="C26" s="88"/>
      <c r="D26" s="88"/>
      <c r="E26" s="88"/>
      <c r="F26" s="242">
        <f>Inputs!C164</f>
        <v>0</v>
      </c>
      <c r="G26" s="88"/>
      <c r="H26" s="533">
        <f>Inputs!C172</f>
        <v>0</v>
      </c>
      <c r="I26" s="88"/>
      <c r="J26" s="242">
        <f>Inputs!C131</f>
        <v>0</v>
      </c>
      <c r="K26" s="88"/>
      <c r="L26" s="533">
        <f>Inputs!C139</f>
        <v>0</v>
      </c>
      <c r="M26" s="88"/>
      <c r="N26" s="528">
        <v>0</v>
      </c>
      <c r="Q26" s="636" t="s">
        <v>3276</v>
      </c>
      <c r="R26" s="637">
        <f>Inputs!C148</f>
        <v>0</v>
      </c>
    </row>
    <row r="27" spans="2:21" ht="13.5" thickBot="1">
      <c r="B27" s="223" t="s">
        <v>247</v>
      </c>
      <c r="C27" s="88"/>
      <c r="D27" s="88"/>
      <c r="E27" s="88"/>
      <c r="F27" s="242">
        <f>Inputs!C165</f>
        <v>0</v>
      </c>
      <c r="G27" s="88"/>
      <c r="H27" s="533">
        <f>Inputs!C173</f>
        <v>0</v>
      </c>
      <c r="I27" s="88"/>
      <c r="J27" s="242">
        <f>Inputs!C132</f>
        <v>0</v>
      </c>
      <c r="K27" s="88"/>
      <c r="L27" s="533">
        <f>Inputs!C140</f>
        <v>0</v>
      </c>
      <c r="M27" s="88"/>
      <c r="N27" s="528">
        <v>0</v>
      </c>
      <c r="Q27" s="638" t="s">
        <v>3277</v>
      </c>
      <c r="R27" s="639">
        <f>Inputs!C156</f>
        <v>0</v>
      </c>
    </row>
    <row r="28" spans="2:21">
      <c r="B28" s="223" t="s">
        <v>241</v>
      </c>
      <c r="C28" s="88"/>
      <c r="D28" s="88"/>
      <c r="E28" s="88"/>
      <c r="F28" s="242">
        <f>Inputs!C166</f>
        <v>0</v>
      </c>
      <c r="G28" s="88"/>
      <c r="H28" s="533">
        <f>Inputs!C174</f>
        <v>0</v>
      </c>
      <c r="I28" s="88"/>
      <c r="J28" s="242">
        <f>Inputs!C133</f>
        <v>0</v>
      </c>
      <c r="K28" s="88"/>
      <c r="L28" s="533">
        <f>Inputs!C141</f>
        <v>0</v>
      </c>
      <c r="M28" s="88"/>
      <c r="N28" s="528">
        <v>0</v>
      </c>
    </row>
    <row r="29" spans="2:21" ht="6" customHeight="1">
      <c r="B29" s="223"/>
      <c r="C29" s="88"/>
      <c r="D29" s="88"/>
      <c r="E29" s="88"/>
      <c r="F29" s="242"/>
      <c r="G29" s="88"/>
      <c r="H29" s="533"/>
      <c r="I29" s="88"/>
      <c r="J29" s="242"/>
      <c r="K29" s="88"/>
      <c r="L29" s="533"/>
      <c r="M29" s="88"/>
      <c r="N29" s="528"/>
    </row>
    <row r="30" spans="2:21" ht="18" customHeight="1">
      <c r="B30" s="223" t="s">
        <v>254</v>
      </c>
      <c r="C30" s="88"/>
      <c r="D30" s="88"/>
      <c r="E30" s="88"/>
      <c r="F30" s="242">
        <f>U23</f>
        <v>0</v>
      </c>
      <c r="G30" s="88"/>
      <c r="H30" s="533">
        <f>T23</f>
        <v>0</v>
      </c>
      <c r="I30" s="88"/>
      <c r="J30" s="242">
        <f>U23</f>
        <v>0</v>
      </c>
      <c r="K30" s="88"/>
      <c r="L30" s="533">
        <f>T23</f>
        <v>0</v>
      </c>
      <c r="M30" s="88"/>
      <c r="N30" s="528">
        <v>0</v>
      </c>
      <c r="O30" s="73" t="s">
        <v>46</v>
      </c>
    </row>
    <row r="31" spans="2:21" ht="18" customHeight="1">
      <c r="B31" s="223" t="s">
        <v>255</v>
      </c>
      <c r="C31" s="88"/>
      <c r="D31" s="88"/>
      <c r="E31" s="88"/>
      <c r="F31" s="242">
        <f>U22</f>
        <v>0</v>
      </c>
      <c r="G31" s="88"/>
      <c r="H31" s="533">
        <f>T22</f>
        <v>0</v>
      </c>
      <c r="I31" s="88"/>
      <c r="J31" s="242">
        <f>U22</f>
        <v>0</v>
      </c>
      <c r="K31" s="88"/>
      <c r="L31" s="533">
        <f>T22</f>
        <v>0</v>
      </c>
      <c r="M31" s="88"/>
      <c r="N31" s="528">
        <v>0</v>
      </c>
    </row>
    <row r="32" spans="2:21" ht="6" customHeight="1">
      <c r="B32" s="223"/>
      <c r="C32" s="88"/>
      <c r="D32" s="88"/>
      <c r="E32" s="88"/>
      <c r="F32" s="242"/>
      <c r="G32" s="88"/>
      <c r="H32" s="533"/>
      <c r="I32" s="88"/>
      <c r="J32" s="242"/>
      <c r="K32" s="88"/>
      <c r="L32" s="533"/>
      <c r="M32" s="88"/>
      <c r="N32" s="528"/>
    </row>
    <row r="33" spans="1:15" ht="6" customHeight="1">
      <c r="B33" s="223"/>
      <c r="C33" s="88"/>
      <c r="D33" s="88"/>
      <c r="E33" s="88"/>
      <c r="F33" s="241"/>
      <c r="G33" s="88"/>
      <c r="H33" s="532"/>
      <c r="I33" s="88"/>
      <c r="J33" s="241"/>
      <c r="K33" s="88"/>
      <c r="L33" s="532"/>
      <c r="M33" s="88"/>
      <c r="N33" s="527"/>
    </row>
    <row r="34" spans="1:15">
      <c r="B34" s="223" t="s">
        <v>250</v>
      </c>
      <c r="C34" s="88"/>
      <c r="D34" s="88"/>
      <c r="E34" s="88"/>
      <c r="F34" s="241">
        <f>Inputs!C98</f>
        <v>37</v>
      </c>
      <c r="G34" s="233"/>
      <c r="H34" s="532">
        <f>T13</f>
        <v>1397.3817073170733</v>
      </c>
      <c r="I34" s="233"/>
      <c r="J34" s="241">
        <f>Inputs!C98</f>
        <v>37</v>
      </c>
      <c r="K34" s="233"/>
      <c r="L34" s="532">
        <f>T13</f>
        <v>1397.3817073170733</v>
      </c>
      <c r="M34" s="88"/>
      <c r="N34" s="527">
        <v>0</v>
      </c>
      <c r="O34" s="73" t="s">
        <v>77</v>
      </c>
    </row>
    <row r="35" spans="1:15" ht="6" customHeight="1">
      <c r="B35" s="223"/>
      <c r="C35" s="88"/>
      <c r="D35" s="88"/>
      <c r="E35" s="88"/>
      <c r="F35" s="243"/>
      <c r="G35" s="88"/>
      <c r="H35" s="534"/>
      <c r="I35" s="88"/>
      <c r="J35" s="243"/>
      <c r="K35" s="88"/>
      <c r="L35" s="534"/>
      <c r="M35" s="88"/>
      <c r="N35" s="529"/>
    </row>
    <row r="36" spans="1:15" ht="13.5" thickBot="1">
      <c r="B36" s="223" t="s">
        <v>251</v>
      </c>
      <c r="C36" s="88"/>
      <c r="D36" s="88"/>
      <c r="E36" s="88"/>
      <c r="F36" s="244">
        <f>Inputs!C97</f>
        <v>4</v>
      </c>
      <c r="G36" s="234">
        <v>0</v>
      </c>
      <c r="H36" s="535">
        <f>T12</f>
        <v>151.06829268292685</v>
      </c>
      <c r="I36" s="234"/>
      <c r="J36" s="244">
        <f>Inputs!C97</f>
        <v>4</v>
      </c>
      <c r="K36" s="234">
        <v>0</v>
      </c>
      <c r="L36" s="535">
        <f>T12</f>
        <v>151.06829268292685</v>
      </c>
      <c r="M36" s="234"/>
      <c r="N36" s="530">
        <v>0</v>
      </c>
      <c r="O36" s="73" t="s">
        <v>76</v>
      </c>
    </row>
    <row r="37" spans="1:15" ht="14" thickTop="1" thickBot="1">
      <c r="B37" s="235" t="s">
        <v>253</v>
      </c>
      <c r="C37" s="113"/>
      <c r="D37" s="113"/>
      <c r="E37" s="113"/>
      <c r="F37" s="245">
        <f>+F11+F13+F14+F15+F16+F17+F18+F19-F22-F23-F24-F25-F26-F27-F28-F34-F36</f>
        <v>1799045</v>
      </c>
      <c r="G37" s="113"/>
      <c r="H37" s="245">
        <f>+H11+H13+H14+H15+H16+H17+H18+H19-H22-H23-H24-H25-H26-H27-H28-H34-H36</f>
        <v>8402211.2000000011</v>
      </c>
      <c r="I37" s="113"/>
      <c r="J37" s="245">
        <f>+J11+J13+J14+J15+J16+J17+J18+J19-J22-J23-J24-J25-J26-J27-J28-J34-J36</f>
        <v>222475</v>
      </c>
      <c r="K37" s="113"/>
      <c r="L37" s="245">
        <f>+L11+L13+L14+L15+L16+L17+L18+L19-L22-L23-L24-L25-L26-L27-L28-L34-L36</f>
        <v>8402211.2000000011</v>
      </c>
      <c r="M37" s="113"/>
      <c r="N37" s="531">
        <f>ROUND(L37/J37,2)</f>
        <v>37.770000000000003</v>
      </c>
      <c r="O37" s="73" t="s">
        <v>174</v>
      </c>
    </row>
    <row r="38" spans="1:15">
      <c r="B38" s="78" t="s">
        <v>7</v>
      </c>
      <c r="C38" s="232"/>
      <c r="D38" s="232"/>
      <c r="E38" s="232"/>
      <c r="F38" s="79"/>
      <c r="G38" s="79"/>
      <c r="H38" s="79"/>
      <c r="I38" s="79"/>
      <c r="J38" s="79"/>
      <c r="K38" s="79"/>
      <c r="L38" s="79"/>
      <c r="M38" s="79"/>
      <c r="N38" s="118"/>
    </row>
    <row r="39" spans="1:15">
      <c r="A39" s="121" t="s">
        <v>46</v>
      </c>
      <c r="B39" s="79" t="s">
        <v>3305</v>
      </c>
      <c r="C39" s="118"/>
      <c r="D39" s="118"/>
      <c r="E39" s="118"/>
      <c r="F39" s="79"/>
      <c r="G39" s="79"/>
      <c r="H39" s="79"/>
      <c r="I39" s="79"/>
      <c r="J39" s="79"/>
      <c r="K39" s="79"/>
      <c r="L39" s="79"/>
      <c r="M39" s="79"/>
      <c r="N39" s="236"/>
      <c r="O39" s="79"/>
    </row>
    <row r="40" spans="1:15">
      <c r="A40" s="121" t="s">
        <v>77</v>
      </c>
      <c r="B40" s="79" t="s">
        <v>3302</v>
      </c>
      <c r="C40" s="118"/>
      <c r="D40" s="118"/>
      <c r="E40" s="118"/>
      <c r="F40" s="79"/>
      <c r="G40" s="79"/>
      <c r="H40" s="79"/>
      <c r="I40" s="79"/>
      <c r="J40" s="79"/>
      <c r="K40" s="79"/>
      <c r="L40" s="79"/>
      <c r="M40" s="79"/>
      <c r="N40" s="79"/>
      <c r="O40" s="79"/>
    </row>
    <row r="41" spans="1:15">
      <c r="A41" s="121" t="s">
        <v>76</v>
      </c>
      <c r="B41" s="73" t="s">
        <v>3303</v>
      </c>
    </row>
    <row r="42" spans="1:15">
      <c r="A42" s="121" t="s">
        <v>174</v>
      </c>
      <c r="B42" s="73" t="s">
        <v>3304</v>
      </c>
    </row>
    <row r="45" spans="1:15">
      <c r="B45" s="237"/>
      <c r="N45" s="117"/>
    </row>
    <row r="46" spans="1:15">
      <c r="N46" s="238"/>
    </row>
    <row r="49" spans="2:2">
      <c r="B49" s="124"/>
    </row>
    <row r="56" spans="2:2">
      <c r="B56" s="124"/>
    </row>
  </sheetData>
  <mergeCells count="3">
    <mergeCell ref="B4:N4"/>
    <mergeCell ref="B2:N2"/>
    <mergeCell ref="B3:N3"/>
  </mergeCells>
  <phoneticPr fontId="0" type="noConversion"/>
  <printOptions horizontalCentered="1"/>
  <pageMargins left="0.7" right="0.7" top="0.75" bottom="0.75" header="0.3" footer="0.3"/>
  <pageSetup scale="7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37e8545f9097af293d07877c154c5451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8edfe77cef90f9ce79cdb433746aba48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YXV0b1NlbGVjdGVkU3VnZ2VzdGlvbiI+PGVsZW1lbnQgdWlkPSI1MGMzMTgyNC0wNzgwLTQ5MTAtODdkMS1lYWFmZmQxODJkNDIiIHZhbHVlPSIiIHhtbG5zPSJodHRwOi8vd3d3LmJvbGRvbmphbWVzLmNvbS8yMDA4LzAxL3NpZS9pbnRlcm5hbC9sYWJlbCIgLz48ZWxlbWVudCB1aWQ9ImM2NDIxOGFiLWI4ZDEtNDBiNi1hNDc4LWNiOGJlMWUxMGVjYyIgdmFsdWU9IiIgeG1sbnM9Imh0dHA6Ly93d3cuYm9sZG9uamFtZXMuY29tLzIwMDgvMDEvc2llL2ludGVybmFsL2xhYmVsIiAvPjwvc2lzbD48VXNlck5hbWU+Q09SUFxzMjkwNzkyPC9Vc2VyTmFtZT48RGF0ZVRpbWU+NS8xMi8yMDIyIDM6NTU6MjMgUE08L0RhdGVUaW1lPjxMYWJlbFN0cmluZz5BRVAgSW50ZXJuYWw8L0xhYmVsU3RyaW5nPjwvaXRlbT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wvc2lzbD48VXNlck5hbWU+Q09SUFxzMjkwNzkyPC9Vc2VyTmFtZT48RGF0ZVRpbWU+NS8xMi8yMDIyIDQ6NTU6NTMgUE08L0RhdGVUaW1lPjxMYWJlbFN0cmluZz5BRVAgSW50ZXJuYWw8L0xhYmVsU3RyaW5nPjwvaXRlbT48L2xhYmVsSGlzdG9yeT4=</Value>
</WrappedLabelHistory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</sisl>
</file>

<file path=customXml/itemProps1.xml><?xml version="1.0" encoding="utf-8"?>
<ds:datastoreItem xmlns:ds="http://schemas.openxmlformats.org/officeDocument/2006/customXml" ds:itemID="{6827C627-3F40-40FC-A4B1-6024A565CE2C}">
  <ds:schemaRefs>
    <ds:schemaRef ds:uri="http://purl.org/dc/terms/"/>
    <ds:schemaRef ds:uri="http://purl.org/dc/dcmitype/"/>
    <ds:schemaRef ds:uri="http://schemas.microsoft.com/office/2006/documentManagement/types"/>
    <ds:schemaRef ds:uri="b6888f76-1100-40b0-929b-1efe9044426d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f88ffb1c-9230-4705-a789-27bae69f5829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A301BCF-2BFD-4F4F-8EC9-C06DD8DC91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8ffb1c-9230-4705-a789-27bae69f5829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C1E747D-B87A-4D94-BFF0-2E3568E2C436}">
  <ds:schemaRefs>
    <ds:schemaRef ds:uri="http://www.w3.org/2001/XMLSchema"/>
    <ds:schemaRef ds:uri="http://www.boldonjames.com/2016/02/Classifier/internal/wrappedLabelHistory"/>
  </ds:schemaRefs>
</ds:datastoreItem>
</file>

<file path=customXml/itemProps4.xml><?xml version="1.0" encoding="utf-8"?>
<ds:datastoreItem xmlns:ds="http://schemas.openxmlformats.org/officeDocument/2006/customXml" ds:itemID="{2C2447AE-71C7-4CDC-A14F-922334B219A8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E2397C56-EFF6-4B6A-8135-3B6DE752AD2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26</vt:i4>
      </vt:variant>
    </vt:vector>
  </HeadingPairs>
  <TitlesOfParts>
    <vt:vector size="50" baseType="lpstr">
      <vt:lpstr>Inputs</vt:lpstr>
      <vt:lpstr>1.00</vt:lpstr>
      <vt:lpstr>1.10</vt:lpstr>
      <vt:lpstr>2.00</vt:lpstr>
      <vt:lpstr>3.00</vt:lpstr>
      <vt:lpstr>3.10</vt:lpstr>
      <vt:lpstr>3.20</vt:lpstr>
      <vt:lpstr>3.30</vt:lpstr>
      <vt:lpstr>3.40A</vt:lpstr>
      <vt:lpstr>3.40B</vt:lpstr>
      <vt:lpstr>3.40C</vt:lpstr>
      <vt:lpstr>3.40D</vt:lpstr>
      <vt:lpstr>3.50</vt:lpstr>
      <vt:lpstr>4.00</vt:lpstr>
      <vt:lpstr>5.00</vt:lpstr>
      <vt:lpstr>6.00</vt:lpstr>
      <vt:lpstr>IS</vt:lpstr>
      <vt:lpstr>BS</vt:lpstr>
      <vt:lpstr>Monthly O&amp;M Exp. from Test Year</vt:lpstr>
      <vt:lpstr>3.32</vt:lpstr>
      <vt:lpstr>Property Tax</vt:lpstr>
      <vt:lpstr>IN Tax Rates</vt:lpstr>
      <vt:lpstr>IN TAX Lookup</vt:lpstr>
      <vt:lpstr>Changes from Rate Case</vt:lpstr>
      <vt:lpstr>BS!BS_BEGIN</vt:lpstr>
      <vt:lpstr>BS!BS_CAP</vt:lpstr>
      <vt:lpstr>BS!BS_END</vt:lpstr>
      <vt:lpstr>IS!C_Begin</vt:lpstr>
      <vt:lpstr>IS!C_End</vt:lpstr>
      <vt:lpstr>'Property Tax'!Marshall_Rate</vt:lpstr>
      <vt:lpstr>IS!OPR_ID</vt:lpstr>
      <vt:lpstr>'Property Tax'!PC_Percent</vt:lpstr>
      <vt:lpstr>'1.00'!Print_Area</vt:lpstr>
      <vt:lpstr>'1.10'!Print_Area</vt:lpstr>
      <vt:lpstr>'2.00'!Print_Area</vt:lpstr>
      <vt:lpstr>'3.00'!Print_Area</vt:lpstr>
      <vt:lpstr>'3.10'!Print_Area</vt:lpstr>
      <vt:lpstr>'3.20'!Print_Area</vt:lpstr>
      <vt:lpstr>'3.30'!Print_Area</vt:lpstr>
      <vt:lpstr>'3.40A'!Print_Area</vt:lpstr>
      <vt:lpstr>'3.40B'!Print_Area</vt:lpstr>
      <vt:lpstr>'3.40C'!Print_Area</vt:lpstr>
      <vt:lpstr>'3.40D'!Print_Area</vt:lpstr>
      <vt:lpstr>'3.50'!Print_Area</vt:lpstr>
      <vt:lpstr>'4.00'!Print_Area</vt:lpstr>
      <vt:lpstr>'5.00'!Print_Area</vt:lpstr>
      <vt:lpstr>'6.00'!Print_Area</vt:lpstr>
      <vt:lpstr>'1.10'!Print_Titles</vt:lpstr>
      <vt:lpstr>IS!Print_Titles</vt:lpstr>
      <vt:lpstr>'Property Tax'!WV_List</vt:lpstr>
    </vt:vector>
  </TitlesOfParts>
  <Company>AEP-Word-Excel-PowerPoint-Access-6-2-00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s767267</dc:creator>
  <cp:keywords/>
  <cp:lastModifiedBy>Michelle Caldwell</cp:lastModifiedBy>
  <cp:lastPrinted>2025-09-18T17:01:14Z</cp:lastPrinted>
  <dcterms:created xsi:type="dcterms:W3CDTF">2002-05-13T18:35:45Z</dcterms:created>
  <dcterms:modified xsi:type="dcterms:W3CDTF">2025-10-07T21:17:45Z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56a82040-715e-4d59-b778-9d57e295bde1</vt:lpwstr>
  </property>
  <property fmtid="{D5CDD505-2E9C-101B-9397-08002B2CF9AE}" pid="3" name="bjSaver">
    <vt:lpwstr>Yzo6iu4RCOp5VcJWjy40zzIEO7NbA0wx</vt:lpwstr>
  </property>
  <property fmtid="{D5CDD505-2E9C-101B-9397-08002B2CF9AE}" pid="4" name="bjDocumentSecurityLabel">
    <vt:lpwstr>AEP Internal</vt:lpwstr>
  </property>
  <property fmtid="{D5CDD505-2E9C-101B-9397-08002B2CF9AE}" pid="5" name="Visual Markings Removed">
    <vt:lpwstr>No</vt:lpwstr>
  </property>
  <property fmtid="{D5CDD505-2E9C-101B-9397-08002B2CF9AE}" pid="6" name="bjClsUserRVM">
    <vt:lpwstr>[]</vt:lpwstr>
  </property>
  <property fmtid="{D5CDD505-2E9C-101B-9397-08002B2CF9AE}" pid="7" name="MSIP_Label_69f43042-6bda-44b2-91eb-eca3d3d484f4_SiteId">
    <vt:lpwstr>15f3c881-6b03-4ff6-8559-77bf5177818f</vt:lpwstr>
  </property>
  <property fmtid="{D5CDD505-2E9C-101B-9397-08002B2CF9AE}" pid="8" name="MSIP_Label_69f43042-6bda-44b2-91eb-eca3d3d484f4_Name">
    <vt:lpwstr>AEP Internal</vt:lpwstr>
  </property>
  <property fmtid="{D5CDD505-2E9C-101B-9397-08002B2CF9AE}" pid="9" name="MSIP_Label_69f43042-6bda-44b2-91eb-eca3d3d484f4_Enabled">
    <vt:lpwstr>true</vt:lpwstr>
  </property>
  <property fmtid="{D5CDD505-2E9C-101B-9397-08002B2CF9AE}" pid="10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11" name="bjDocumentLabelXML-0">
    <vt:lpwstr>ames.com/2008/01/sie/internal/label"&gt;&lt;element uid="50c31824-0780-4910-87d1-eaaffd182d42" value="" /&gt;&lt;/sisl&gt;</vt:lpwstr>
  </property>
  <property fmtid="{D5CDD505-2E9C-101B-9397-08002B2CF9AE}" pid="12" name="bjLabelHistoryID">
    <vt:lpwstr>{3C1E747D-B87A-4D94-BFF0-2E3568E2C436}</vt:lpwstr>
  </property>
  <property fmtid="{D5CDD505-2E9C-101B-9397-08002B2CF9AE}" pid="13" name="ContentTypeId">
    <vt:lpwstr>0x0101004DF805D1E1DA4A49A223477D3B105720</vt:lpwstr>
  </property>
  <property fmtid="{D5CDD505-2E9C-101B-9397-08002B2CF9AE}" pid="14" name="MediaServiceImageTags">
    <vt:lpwstr/>
  </property>
</Properties>
</file>