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R:\pricing\Rate Cases\KPCo\2025 Base Case - TME 5-31-25 TY\Discovery\Staff\Staff Set 2\Staff 2-54\"/>
    </mc:Choice>
  </mc:AlternateContent>
  <xr:revisionPtr revIDLastSave="0" documentId="13_ncr:1_{C91248C6-2B13-4189-B313-036FAACF4359}" xr6:coauthVersionLast="47" xr6:coauthVersionMax="47" xr10:uidLastSave="{00000000-0000-0000-0000-000000000000}"/>
  <bookViews>
    <workbookView xWindow="28680" yWindow="960" windowWidth="29040" windowHeight="15720" xr2:uid="{A98C8ECC-B361-41A9-AF9C-BDAAC36D7248}"/>
  </bookViews>
  <sheets>
    <sheet name="Underlying Support - Exhibit K" sheetId="1" r:id="rId1"/>
  </sheets>
  <externalReferences>
    <externalReference r:id="rId2"/>
  </externalReferences>
  <definedNames>
    <definedName name="BASE_CHARGE">[1]INPUTS!$E$1258:$E$1357</definedName>
    <definedName name="CUST_ADJ">[1]Customer!$D$119:$O$218</definedName>
    <definedName name="CUST_FACTOR">[1]INPUTS!$D$634:$O$733</definedName>
    <definedName name="CUST_KW">[1]Demand!$D$119:$O$218</definedName>
    <definedName name="CUST_KWH">[1]Energy!$D$119:$O$218</definedName>
    <definedName name="DATE">[1]INPUTS!$D$6:$O$6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W_CHARGE">[1]INPUTS!$H$1258:$H$1357</definedName>
    <definedName name="LOSS_FACTOR">[1]INPUTS!$D$1361:$D$1365</definedName>
    <definedName name="ON_PEAK_KWH">[1]INPUTS!$F$1258:$F$1357</definedName>
    <definedName name="PF_CUST_COUNT">[1]INPUTS!$D$842:$O$941</definedName>
    <definedName name="PF_KW">[1]INPUTS!$D$946:$O$1045</definedName>
    <definedName name="PF_KWH">[1]INPUTS!$D$1050:$O$1149</definedName>
    <definedName name="PF_REV">[1]INPUTS!$D$1154:$O$1253</definedName>
    <definedName name="UNADJ_BASE_REV">[1]INPUTS!$D$322:$O$421</definedName>
    <definedName name="UNADJ_CUST">[1]INPUTS!$D$10:$O$109</definedName>
    <definedName name="UNADJ_KW">[1]INPUTS!$D$114:$O$213</definedName>
    <definedName name="UNADJ_KWH">[1]INPUTS!$D$218:$O$317</definedName>
    <definedName name="UNADJ_TOTAL_REV">#REF!</definedName>
    <definedName name="VOLTAGE_CLASS">[1]INPUTS!$C$1361:$C$1365</definedName>
    <definedName name="WTHR_FACTOR">[1]INPUTS!$D$738:$O$837</definedName>
    <definedName name="WTHR_KW">[1]Demand!$D$229:$O$328</definedName>
    <definedName name="WTHR_KWH">[1]Energy!$D$229:$O$330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O15" i="1"/>
  <c r="O14" i="1"/>
  <c r="G14" i="1"/>
  <c r="H14" i="1" s="1"/>
  <c r="H13" i="1"/>
  <c r="G13" i="1"/>
  <c r="I13" i="1" s="1"/>
  <c r="P13" i="1" s="1"/>
  <c r="O13" i="1"/>
  <c r="G12" i="1"/>
  <c r="I12" i="1" s="1"/>
  <c r="P12" i="1" s="1"/>
  <c r="O11" i="1"/>
  <c r="G11" i="1"/>
  <c r="I11" i="1" s="1"/>
  <c r="P11" i="1" s="1"/>
  <c r="N11" i="1" s="1"/>
  <c r="O10" i="1"/>
  <c r="G10" i="1"/>
  <c r="I10" i="1" s="1"/>
  <c r="P10" i="1" s="1"/>
  <c r="N10" i="1" s="1"/>
  <c r="O9" i="1"/>
  <c r="G9" i="1"/>
  <c r="D18" i="1"/>
  <c r="H11" i="1" l="1"/>
  <c r="I9" i="1"/>
  <c r="P9" i="1" s="1"/>
  <c r="N9" i="1" s="1"/>
  <c r="H10" i="1"/>
  <c r="H12" i="1"/>
  <c r="N13" i="1"/>
  <c r="O12" i="1"/>
  <c r="N12" i="1" s="1"/>
  <c r="I14" i="1"/>
  <c r="P14" i="1" s="1"/>
  <c r="N14" i="1" s="1"/>
  <c r="G15" i="1"/>
  <c r="G18" i="1" s="1"/>
  <c r="I18" i="1" s="1"/>
  <c r="P18" i="1" s="1"/>
  <c r="N18" i="1" s="1"/>
  <c r="F18" i="1"/>
  <c r="O18" i="1" s="1"/>
  <c r="H9" i="1"/>
  <c r="I15" i="1" l="1"/>
  <c r="P15" i="1" s="1"/>
  <c r="N15" i="1" s="1"/>
  <c r="H15" i="1"/>
  <c r="H18" i="1" s="1"/>
</calcChain>
</file>

<file path=xl/sharedStrings.xml><?xml version="1.0" encoding="utf-8"?>
<sst xmlns="http://schemas.openxmlformats.org/spreadsheetml/2006/main" count="58" uniqueCount="35">
  <si>
    <t>Wolffram Testimony Support</t>
  </si>
  <si>
    <t>Tariff                 Class</t>
  </si>
  <si>
    <t>Customer  Classification</t>
  </si>
  <si>
    <t>Current  Test Year Revenue**</t>
  </si>
  <si>
    <t>General Base Rate Increase***</t>
  </si>
  <si>
    <t>Generation Rider Increase</t>
  </si>
  <si>
    <t>Proposed Total Net  Increase</t>
  </si>
  <si>
    <t>Proposed           Revenue</t>
  </si>
  <si>
    <t>Percent    Change</t>
  </si>
  <si>
    <t>Base Increase Compared to Test Year</t>
  </si>
  <si>
    <t>Generation Rider Compared to Test Year</t>
  </si>
  <si>
    <t>Total Increase Compared to Test Year</t>
  </si>
  <si>
    <t>a</t>
  </si>
  <si>
    <t>b</t>
  </si>
  <si>
    <t>c</t>
  </si>
  <si>
    <t>d = b+c</t>
  </si>
  <si>
    <t>e = a+d</t>
  </si>
  <si>
    <t>f = d/a</t>
  </si>
  <si>
    <t>RS*</t>
  </si>
  <si>
    <t>RS</t>
  </si>
  <si>
    <t>GS*</t>
  </si>
  <si>
    <t>GS</t>
  </si>
  <si>
    <t>LGS*</t>
  </si>
  <si>
    <t>LGS</t>
  </si>
  <si>
    <t>IGS</t>
  </si>
  <si>
    <t>MW</t>
  </si>
  <si>
    <t>OL</t>
  </si>
  <si>
    <t>SL</t>
  </si>
  <si>
    <t>COGEN/SPP II</t>
  </si>
  <si>
    <t>N/A</t>
  </si>
  <si>
    <t>NA</t>
  </si>
  <si>
    <t>* TOD tariffs have been included in the major class they belong to</t>
  </si>
  <si>
    <t>** Test Year Billing Analysis Revenue</t>
  </si>
  <si>
    <t>CCOS Testimony Base Increase Compared to Base Revenue</t>
  </si>
  <si>
    <t>***Proposed rate billing analysis, differs from proposed increase by revenue verification (rounding)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</si>
</sst>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8">
    <font>
      <sz val="10"/>
      <name val="Arial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Helv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6" xfId="0" quotePrefix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wrapText="1"/>
    </xf>
    <xf numFmtId="164" fontId="5" fillId="2" borderId="10" xfId="3" applyNumberFormat="1" applyFont="1" applyFill="1" applyBorder="1" applyAlignment="1"/>
    <xf numFmtId="164" fontId="5" fillId="0" borderId="10" xfId="3" applyNumberFormat="1" applyFont="1" applyFill="1" applyBorder="1" applyAlignment="1"/>
    <xf numFmtId="165" fontId="3" fillId="2" borderId="16" xfId="0" applyNumberFormat="1" applyFont="1" applyFill="1" applyBorder="1" applyAlignment="1">
      <alignment horizontal="center" wrapText="1"/>
    </xf>
    <xf numFmtId="165" fontId="3" fillId="2" borderId="0" xfId="0" applyNumberFormat="1" applyFont="1" applyFill="1" applyAlignment="1">
      <alignment horizontal="center" wrapText="1"/>
    </xf>
    <xf numFmtId="165" fontId="0" fillId="2" borderId="0" xfId="0" applyNumberFormat="1" applyFill="1"/>
    <xf numFmtId="165" fontId="0" fillId="2" borderId="0" xfId="2" applyNumberFormat="1" applyFont="1" applyFill="1"/>
    <xf numFmtId="10" fontId="0" fillId="2" borderId="0" xfId="2" applyNumberFormat="1" applyFont="1" applyFill="1"/>
    <xf numFmtId="0" fontId="3" fillId="2" borderId="18" xfId="0" applyFont="1" applyFill="1" applyBorder="1" applyAlignment="1">
      <alignment vertical="center" wrapText="1"/>
    </xf>
    <xf numFmtId="164" fontId="5" fillId="2" borderId="10" xfId="4" applyNumberFormat="1" applyFont="1" applyFill="1" applyBorder="1" applyAlignment="1"/>
    <xf numFmtId="164" fontId="5" fillId="0" borderId="10" xfId="4" applyNumberFormat="1" applyFont="1" applyFill="1" applyBorder="1" applyAlignment="1"/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0" fillId="2" borderId="0" xfId="0" applyNumberFormat="1" applyFill="1"/>
    <xf numFmtId="0" fontId="7" fillId="2" borderId="0" xfId="0" applyFont="1" applyFill="1"/>
    <xf numFmtId="164" fontId="7" fillId="2" borderId="0" xfId="0" applyNumberFormat="1" applyFont="1" applyFill="1"/>
    <xf numFmtId="165" fontId="7" fillId="2" borderId="0" xfId="2" applyNumberFormat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164" fontId="0" fillId="2" borderId="0" xfId="0" applyNumberFormat="1" applyFill="1" applyAlignment="1">
      <alignment horizontal="left" wrapText="1"/>
    </xf>
    <xf numFmtId="0" fontId="3" fillId="2" borderId="0" xfId="0" applyFont="1" applyFill="1"/>
    <xf numFmtId="164" fontId="3" fillId="2" borderId="0" xfId="0" applyNumberFormat="1" applyFont="1" applyFill="1"/>
    <xf numFmtId="166" fontId="0" fillId="2" borderId="0" xfId="1" applyNumberFormat="1" applyFont="1" applyFill="1"/>
    <xf numFmtId="44" fontId="0" fillId="2" borderId="0" xfId="3" applyFont="1" applyFill="1"/>
    <xf numFmtId="166" fontId="0" fillId="2" borderId="0" xfId="0" applyNumberFormat="1" applyFill="1"/>
    <xf numFmtId="43" fontId="0" fillId="2" borderId="0" xfId="0" applyNumberFormat="1" applyFill="1"/>
    <xf numFmtId="164" fontId="0" fillId="2" borderId="0" xfId="3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5">
    <cellStyle name="Comma" xfId="1" builtinId="3"/>
    <cellStyle name="Currency 2 2 2" xfId="3" xr:uid="{01D3E570-C03A-4459-9FF9-52B58CB16C00}"/>
    <cellStyle name="Normal" xfId="0" builtinId="0"/>
    <cellStyle name="Normal 7" xfId="4" xr:uid="{B629A6FD-A3DB-4DF9-A649-66407DCD1E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icing\Rate%20Cases\KPCo\2023%20Base%20Case\load%20research\bh%20kwh%20annual%20adj%20%205.16%20BD%20Template%20for%20Kentucky%20Power%20TYE%20032023%20(002)%20with%20filter%20(002).xlsx" TargetMode="External"/><Relationship Id="rId1" Type="http://schemas.openxmlformats.org/officeDocument/2006/relationships/externalLinkPath" Target="/pricing/Rate%20Cases/KPCo/2023%20Base%20Case/load%20research/bh%20kwh%20annual%20adj%20%205.16%20BD%20Template%20for%20Kentucky%20Power%20TYE%20032023%20(002)%20with%20filter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f Mapping"/>
      <sheetName val="INPUTS"/>
      <sheetName val="Customer"/>
      <sheetName val="Demand"/>
      <sheetName val="Energy"/>
      <sheetName val="Revenue"/>
      <sheetName val="BY GROUP -&gt;"/>
      <sheetName val="Customer BG"/>
      <sheetName val="Demand BG"/>
      <sheetName val="Energy BG"/>
      <sheetName val="Revenue BG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0F13-5F8A-4062-A43D-D0F8BECA6A0C}">
  <dimension ref="B2:Q33"/>
  <sheetViews>
    <sheetView tabSelected="1" zoomScale="110" zoomScaleNormal="110" workbookViewId="0">
      <selection activeCell="L24" sqref="L24"/>
    </sheetView>
  </sheetViews>
  <sheetFormatPr defaultColWidth="9.140625" defaultRowHeight="12.6"/>
  <cols>
    <col min="1" max="1" width="6.28515625" style="1" customWidth="1"/>
    <col min="2" max="2" width="13.7109375" style="1" customWidth="1"/>
    <col min="3" max="8" width="16.28515625" style="1" customWidth="1"/>
    <col min="9" max="11" width="13.7109375" style="1" customWidth="1"/>
    <col min="12" max="13" width="9.140625" style="1"/>
    <col min="14" max="14" width="16" style="1" customWidth="1"/>
    <col min="15" max="15" width="13.140625" style="1" customWidth="1"/>
    <col min="16" max="16" width="10.28515625" style="1" customWidth="1"/>
    <col min="17" max="17" width="13.28515625" style="1" bestFit="1" customWidth="1"/>
    <col min="18" max="16384" width="9.140625" style="1"/>
  </cols>
  <sheetData>
    <row r="2" spans="2:17" ht="39" customHeight="1">
      <c r="N2" s="56" t="s">
        <v>0</v>
      </c>
      <c r="O2" s="57"/>
      <c r="P2" s="58"/>
    </row>
    <row r="4" spans="2:17" ht="12.95" thickBot="1"/>
    <row r="5" spans="2:17" ht="12.75" customHeight="1">
      <c r="B5" s="52" t="s">
        <v>1</v>
      </c>
      <c r="C5" s="55"/>
      <c r="D5" s="55"/>
      <c r="E5" s="2"/>
      <c r="F5" s="3"/>
      <c r="G5" s="2"/>
      <c r="H5" s="4"/>
      <c r="I5" s="5"/>
      <c r="J5" s="6"/>
      <c r="K5" s="6"/>
    </row>
    <row r="6" spans="2:17" ht="12.75" customHeight="1">
      <c r="B6" s="53"/>
      <c r="C6" s="49" t="s">
        <v>2</v>
      </c>
      <c r="D6" s="49" t="s">
        <v>3</v>
      </c>
      <c r="E6" s="47" t="s">
        <v>4</v>
      </c>
      <c r="F6" s="45" t="s">
        <v>5</v>
      </c>
      <c r="G6" s="47" t="s">
        <v>6</v>
      </c>
      <c r="H6" s="49" t="s">
        <v>7</v>
      </c>
      <c r="I6" s="50" t="s">
        <v>8</v>
      </c>
      <c r="J6" s="8"/>
      <c r="K6" s="8"/>
      <c r="N6" s="50" t="s">
        <v>9</v>
      </c>
      <c r="O6" s="50" t="s">
        <v>10</v>
      </c>
      <c r="P6" s="50" t="s">
        <v>11</v>
      </c>
    </row>
    <row r="7" spans="2:17" ht="30.6" customHeight="1" thickBot="1">
      <c r="B7" s="54"/>
      <c r="C7" s="49"/>
      <c r="D7" s="49"/>
      <c r="E7" s="48"/>
      <c r="F7" s="46"/>
      <c r="G7" s="48"/>
      <c r="H7" s="49"/>
      <c r="I7" s="51"/>
      <c r="J7" s="8"/>
      <c r="K7" s="8"/>
      <c r="N7" s="51"/>
      <c r="O7" s="51"/>
      <c r="P7" s="51"/>
    </row>
    <row r="8" spans="2:17" ht="12.95" customHeight="1" thickBot="1">
      <c r="B8" s="10"/>
      <c r="C8" s="11"/>
      <c r="D8" s="7" t="s">
        <v>12</v>
      </c>
      <c r="E8" s="9" t="s">
        <v>13</v>
      </c>
      <c r="F8" s="9" t="s">
        <v>14</v>
      </c>
      <c r="G8" s="9" t="s">
        <v>15</v>
      </c>
      <c r="H8" s="7" t="s">
        <v>16</v>
      </c>
      <c r="I8" s="12" t="s">
        <v>17</v>
      </c>
      <c r="J8" s="13"/>
      <c r="K8" s="13"/>
    </row>
    <row r="9" spans="2:17">
      <c r="B9" s="14" t="s">
        <v>18</v>
      </c>
      <c r="C9" s="15" t="s">
        <v>19</v>
      </c>
      <c r="D9" s="16">
        <v>286735721.58714902</v>
      </c>
      <c r="E9" s="16">
        <v>32866578.480381001</v>
      </c>
      <c r="F9" s="17">
        <v>9808321.1808320303</v>
      </c>
      <c r="G9" s="16">
        <f t="shared" ref="G9:G15" si="0">SUM(E9:F9)</f>
        <v>42674899.661213033</v>
      </c>
      <c r="H9" s="16">
        <f t="shared" ref="H9:H15" si="1">D9+G9</f>
        <v>329410621.24836206</v>
      </c>
      <c r="I9" s="18">
        <f t="shared" ref="I9:I15" si="2">G9/D9</f>
        <v>0.14883007748388488</v>
      </c>
      <c r="J9" s="19"/>
      <c r="K9" s="19"/>
      <c r="M9" s="14" t="s">
        <v>18</v>
      </c>
      <c r="N9" s="20">
        <f>P9-O9</f>
        <v>0.11462324365606361</v>
      </c>
      <c r="O9" s="21">
        <f>F9/D9</f>
        <v>3.4206833827821269E-2</v>
      </c>
      <c r="P9" s="20">
        <f t="shared" ref="P9:P15" si="3">I9</f>
        <v>0.14883007748388488</v>
      </c>
      <c r="Q9" s="22"/>
    </row>
    <row r="10" spans="2:17">
      <c r="B10" s="23" t="s">
        <v>20</v>
      </c>
      <c r="C10" s="15" t="s">
        <v>21</v>
      </c>
      <c r="D10" s="24">
        <v>105637777.62640199</v>
      </c>
      <c r="E10" s="24">
        <v>12003624.762763826</v>
      </c>
      <c r="F10" s="25">
        <v>2502199.5039807167</v>
      </c>
      <c r="G10" s="16">
        <f t="shared" si="0"/>
        <v>14505824.266744543</v>
      </c>
      <c r="H10" s="16">
        <f t="shared" si="1"/>
        <v>120143601.89314653</v>
      </c>
      <c r="I10" s="18">
        <f t="shared" si="2"/>
        <v>0.13731663608113534</v>
      </c>
      <c r="J10" s="19"/>
      <c r="K10" s="19"/>
      <c r="M10" s="23" t="s">
        <v>20</v>
      </c>
      <c r="N10" s="20">
        <f t="shared" ref="N10:N18" si="4">P10-O10</f>
        <v>0.11363003872739336</v>
      </c>
      <c r="O10" s="21">
        <f t="shared" ref="O10:O16" si="5">F10/D10</f>
        <v>2.3686597353741977E-2</v>
      </c>
      <c r="P10" s="20">
        <f t="shared" si="3"/>
        <v>0.13731663608113534</v>
      </c>
    </row>
    <row r="11" spans="2:17">
      <c r="B11" s="23" t="s">
        <v>22</v>
      </c>
      <c r="C11" s="15" t="s">
        <v>23</v>
      </c>
      <c r="D11" s="24">
        <v>67756852.738173902</v>
      </c>
      <c r="E11" s="24">
        <v>8068219.4244294297</v>
      </c>
      <c r="F11" s="25">
        <v>1662560.395791451</v>
      </c>
      <c r="G11" s="16">
        <f t="shared" si="0"/>
        <v>9730779.8202208802</v>
      </c>
      <c r="H11" s="16">
        <f t="shared" si="1"/>
        <v>77487632.55839479</v>
      </c>
      <c r="I11" s="18">
        <f t="shared" si="2"/>
        <v>0.14361322031621759</v>
      </c>
      <c r="J11" s="19"/>
      <c r="K11" s="19"/>
      <c r="M11" s="23" t="s">
        <v>22</v>
      </c>
      <c r="N11" s="20">
        <f t="shared" si="4"/>
        <v>0.11907606534805638</v>
      </c>
      <c r="O11" s="21">
        <f t="shared" si="5"/>
        <v>2.4537154968161206E-2</v>
      </c>
      <c r="P11" s="20">
        <f t="shared" si="3"/>
        <v>0.14361322031621759</v>
      </c>
    </row>
    <row r="12" spans="2:17">
      <c r="B12" s="23" t="s">
        <v>24</v>
      </c>
      <c r="C12" s="15" t="s">
        <v>24</v>
      </c>
      <c r="D12" s="24">
        <v>182038169.61726156</v>
      </c>
      <c r="E12" s="24">
        <v>21003428.737017017</v>
      </c>
      <c r="F12" s="25">
        <v>6278024.6676535243</v>
      </c>
      <c r="G12" s="16">
        <f t="shared" si="0"/>
        <v>27281453.40467054</v>
      </c>
      <c r="H12" s="16">
        <f t="shared" si="1"/>
        <v>209319623.0219321</v>
      </c>
      <c r="I12" s="18">
        <f t="shared" si="2"/>
        <v>0.14986666511770733</v>
      </c>
      <c r="J12" s="19"/>
      <c r="K12" s="19"/>
      <c r="M12" s="23" t="s">
        <v>24</v>
      </c>
      <c r="N12" s="20">
        <f t="shared" si="4"/>
        <v>0.11537925689528243</v>
      </c>
      <c r="O12" s="21">
        <f t="shared" si="5"/>
        <v>3.4487408222424895E-2</v>
      </c>
      <c r="P12" s="20">
        <f t="shared" si="3"/>
        <v>0.14986666511770733</v>
      </c>
    </row>
    <row r="13" spans="2:17">
      <c r="B13" s="23" t="s">
        <v>25</v>
      </c>
      <c r="C13" s="15" t="s">
        <v>25</v>
      </c>
      <c r="D13" s="24">
        <v>242811.82574993977</v>
      </c>
      <c r="E13" s="24">
        <v>27831.428632424999</v>
      </c>
      <c r="F13" s="25">
        <v>4890.6229799999992</v>
      </c>
      <c r="G13" s="16">
        <f t="shared" si="0"/>
        <v>32722.051612424999</v>
      </c>
      <c r="H13" s="16">
        <f t="shared" si="1"/>
        <v>275533.87736236479</v>
      </c>
      <c r="I13" s="18">
        <f t="shared" si="2"/>
        <v>0.1347630063377715</v>
      </c>
      <c r="J13" s="19"/>
      <c r="K13" s="19"/>
      <c r="M13" s="23" t="s">
        <v>25</v>
      </c>
      <c r="N13" s="20">
        <f t="shared" si="4"/>
        <v>0.11462138858544416</v>
      </c>
      <c r="O13" s="21">
        <f t="shared" si="5"/>
        <v>2.0141617752327336E-2</v>
      </c>
      <c r="P13" s="20">
        <f t="shared" si="3"/>
        <v>0.1347630063377715</v>
      </c>
    </row>
    <row r="14" spans="2:17">
      <c r="B14" s="23" t="s">
        <v>26</v>
      </c>
      <c r="C14" s="15" t="s">
        <v>26</v>
      </c>
      <c r="D14" s="24">
        <v>9318114.0859510638</v>
      </c>
      <c r="E14" s="24">
        <v>1084692.6009281054</v>
      </c>
      <c r="F14" s="25">
        <v>25880.375945267668</v>
      </c>
      <c r="G14" s="16">
        <f t="shared" si="0"/>
        <v>1110572.9768733731</v>
      </c>
      <c r="H14" s="16">
        <f t="shared" si="1"/>
        <v>10428687.062824437</v>
      </c>
      <c r="I14" s="18">
        <f t="shared" si="2"/>
        <v>0.11918430775040476</v>
      </c>
      <c r="J14" s="19"/>
      <c r="K14" s="19"/>
      <c r="M14" s="23" t="s">
        <v>26</v>
      </c>
      <c r="N14" s="20">
        <f t="shared" si="4"/>
        <v>0.11640688136277472</v>
      </c>
      <c r="O14" s="21">
        <f t="shared" si="5"/>
        <v>2.7774263876300413E-3</v>
      </c>
      <c r="P14" s="20">
        <f t="shared" si="3"/>
        <v>0.11918430775040476</v>
      </c>
    </row>
    <row r="15" spans="2:17">
      <c r="B15" s="23" t="s">
        <v>27</v>
      </c>
      <c r="C15" s="15" t="s">
        <v>27</v>
      </c>
      <c r="D15" s="24">
        <v>1905481.9752444003</v>
      </c>
      <c r="E15" s="24">
        <v>218492.35912996996</v>
      </c>
      <c r="F15" s="25">
        <v>6583.0682400000005</v>
      </c>
      <c r="G15" s="16">
        <f t="shared" si="0"/>
        <v>225075.42736996996</v>
      </c>
      <c r="H15" s="16">
        <f t="shared" si="1"/>
        <v>2130557.4026143705</v>
      </c>
      <c r="I15" s="18">
        <f t="shared" si="2"/>
        <v>0.11811994565894615</v>
      </c>
      <c r="J15" s="19"/>
      <c r="K15" s="19"/>
      <c r="M15" s="23" t="s">
        <v>27</v>
      </c>
      <c r="N15" s="20">
        <f t="shared" si="4"/>
        <v>0.11466514087699295</v>
      </c>
      <c r="O15" s="21">
        <f t="shared" si="5"/>
        <v>3.4548047819532089E-3</v>
      </c>
      <c r="P15" s="20">
        <f t="shared" si="3"/>
        <v>0.11811994565894615</v>
      </c>
    </row>
    <row r="16" spans="2:17" ht="12.95" thickBot="1">
      <c r="B16" s="26" t="s">
        <v>28</v>
      </c>
      <c r="C16" s="27" t="s">
        <v>28</v>
      </c>
      <c r="D16" s="28" t="s">
        <v>29</v>
      </c>
      <c r="E16" s="28" t="s">
        <v>30</v>
      </c>
      <c r="F16" s="28" t="s">
        <v>30</v>
      </c>
      <c r="G16" s="28" t="s">
        <v>29</v>
      </c>
      <c r="H16" s="28" t="s">
        <v>29</v>
      </c>
      <c r="I16" s="29" t="s">
        <v>29</v>
      </c>
      <c r="J16" s="30"/>
      <c r="K16" s="30"/>
      <c r="N16" s="20"/>
      <c r="P16" s="20"/>
    </row>
    <row r="17" spans="2:16">
      <c r="D17" s="31"/>
      <c r="E17" s="31"/>
      <c r="F17" s="31"/>
      <c r="G17" s="31"/>
      <c r="N17" s="20"/>
      <c r="P17" s="20"/>
    </row>
    <row r="18" spans="2:16" s="32" customFormat="1">
      <c r="D18" s="33">
        <f>SUM(D9:D15)</f>
        <v>653634929.45593202</v>
      </c>
      <c r="E18" s="33">
        <f>SUM(E9:E15)</f>
        <v>75272867.793281764</v>
      </c>
      <c r="F18" s="33">
        <f>SUM(F9:F15)</f>
        <v>20288459.815422989</v>
      </c>
      <c r="G18" s="33">
        <f>SUM(G9:G15)</f>
        <v>95561327.608704761</v>
      </c>
      <c r="H18" s="33">
        <f t="shared" ref="H18" si="6">SUM(H9:H15)</f>
        <v>749196257.06463671</v>
      </c>
      <c r="I18" s="34">
        <f>G18/D18</f>
        <v>0.14619984842035205</v>
      </c>
      <c r="J18" s="34"/>
      <c r="K18" s="34"/>
      <c r="N18" s="20">
        <f t="shared" si="4"/>
        <v>0.1151604120299031</v>
      </c>
      <c r="O18" s="21">
        <f>F18/D18</f>
        <v>3.1039436390448951E-2</v>
      </c>
      <c r="P18" s="20">
        <f>I18</f>
        <v>0.14619984842035205</v>
      </c>
    </row>
    <row r="19" spans="2:16">
      <c r="D19" s="31"/>
      <c r="E19" s="31"/>
      <c r="F19" s="31"/>
      <c r="G19" s="31"/>
      <c r="I19" s="22"/>
      <c r="J19" s="22"/>
      <c r="K19" s="22"/>
    </row>
    <row r="20" spans="2:16">
      <c r="B20" s="1" t="s">
        <v>31</v>
      </c>
      <c r="D20" s="31"/>
      <c r="E20" s="31"/>
      <c r="F20" s="31"/>
      <c r="G20" s="31"/>
      <c r="I20" s="22"/>
      <c r="J20" s="22"/>
      <c r="K20" s="22"/>
    </row>
    <row r="21" spans="2:16">
      <c r="B21" s="1" t="s">
        <v>32</v>
      </c>
      <c r="D21" s="31"/>
      <c r="E21" s="31"/>
      <c r="F21" s="31"/>
      <c r="G21" s="31"/>
      <c r="H21" s="31"/>
      <c r="I21" s="22"/>
      <c r="J21" s="22"/>
      <c r="K21" s="22"/>
      <c r="N21" s="50" t="s">
        <v>33</v>
      </c>
    </row>
    <row r="22" spans="2:16" ht="29.1" customHeight="1">
      <c r="B22" s="1" t="s">
        <v>34</v>
      </c>
      <c r="C22" s="35"/>
      <c r="D22" s="35"/>
      <c r="E22" s="35"/>
      <c r="F22" s="35"/>
      <c r="G22" s="35"/>
      <c r="H22" s="35"/>
      <c r="I22" s="35"/>
      <c r="J22" s="35"/>
      <c r="K22" s="35"/>
      <c r="N22" s="51"/>
    </row>
    <row r="23" spans="2:16" ht="12.95" thickBot="1">
      <c r="B23" s="36"/>
      <c r="C23" s="36"/>
      <c r="D23" s="36"/>
      <c r="E23" s="36"/>
      <c r="F23" s="36"/>
      <c r="G23" s="37"/>
      <c r="H23" s="36"/>
      <c r="I23" s="36"/>
      <c r="J23" s="36"/>
      <c r="K23" s="36"/>
    </row>
    <row r="24" spans="2:16">
      <c r="D24" s="38"/>
      <c r="E24" s="39"/>
      <c r="F24" s="39"/>
      <c r="G24" s="39"/>
      <c r="H24" s="39"/>
      <c r="M24" s="14" t="s">
        <v>18</v>
      </c>
      <c r="N24" s="20">
        <v>0.1229</v>
      </c>
    </row>
    <row r="25" spans="2:16">
      <c r="D25" s="38"/>
      <c r="E25" s="39"/>
      <c r="F25" s="39"/>
      <c r="G25" s="39"/>
      <c r="H25" s="39"/>
      <c r="M25" s="23" t="s">
        <v>20</v>
      </c>
      <c r="N25" s="20">
        <v>0.12659999999999999</v>
      </c>
    </row>
    <row r="26" spans="2:16">
      <c r="D26" s="22"/>
      <c r="H26" s="22"/>
      <c r="M26" s="23" t="s">
        <v>22</v>
      </c>
      <c r="N26" s="20">
        <v>0.12690000000000001</v>
      </c>
    </row>
    <row r="27" spans="2:16">
      <c r="F27" s="40"/>
      <c r="I27" s="41"/>
      <c r="J27" s="41"/>
      <c r="K27" s="41"/>
      <c r="M27" s="23" t="s">
        <v>24</v>
      </c>
      <c r="N27" s="20">
        <v>0.13109999999999999</v>
      </c>
    </row>
    <row r="28" spans="2:16">
      <c r="F28" s="40"/>
      <c r="I28" s="41"/>
      <c r="J28" s="41"/>
      <c r="K28" s="41"/>
      <c r="M28" s="23" t="s">
        <v>25</v>
      </c>
      <c r="N28" s="20">
        <v>0.1255</v>
      </c>
    </row>
    <row r="29" spans="2:16">
      <c r="F29" s="42"/>
      <c r="M29" s="23" t="s">
        <v>26</v>
      </c>
      <c r="N29" s="20">
        <v>0.12559999999999999</v>
      </c>
    </row>
    <row r="30" spans="2:16">
      <c r="F30" s="43"/>
      <c r="M30" s="23" t="s">
        <v>27</v>
      </c>
      <c r="N30" s="20">
        <v>0.1226</v>
      </c>
    </row>
    <row r="31" spans="2:16">
      <c r="H31" s="44"/>
      <c r="N31" s="20"/>
    </row>
    <row r="32" spans="2:16">
      <c r="N32" s="20"/>
    </row>
    <row r="33" spans="13:14">
      <c r="M33" s="32"/>
      <c r="N33" s="20">
        <v>0.12609999999999999</v>
      </c>
    </row>
  </sheetData>
  <mergeCells count="14">
    <mergeCell ref="N6:N7"/>
    <mergeCell ref="O6:O7"/>
    <mergeCell ref="P6:P7"/>
    <mergeCell ref="N21:N22"/>
    <mergeCell ref="N2:P2"/>
    <mergeCell ref="F6:F7"/>
    <mergeCell ref="G6:G7"/>
    <mergeCell ref="H6:H7"/>
    <mergeCell ref="I6:I7"/>
    <mergeCell ref="B5:B7"/>
    <mergeCell ref="C5:D5"/>
    <mergeCell ref="C6:C7"/>
    <mergeCell ref="D6:D7"/>
    <mergeCell ref="E6:E7"/>
  </mergeCells>
  <pageMargins left="0.7" right="0.7" top="0.75" bottom="0.75" header="0.3" footer="0.3"/>
  <pageSetup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010CD899-83E6-419F-A040-8C0C1D17CE48}"/>
</file>

<file path=customXml/itemProps2.xml><?xml version="1.0" encoding="utf-8"?>
<ds:datastoreItem xmlns:ds="http://schemas.openxmlformats.org/officeDocument/2006/customXml" ds:itemID="{6D5CF3D3-F1E6-4F0E-A6A9-6BF001443105}"/>
</file>

<file path=customXml/itemProps3.xml><?xml version="1.0" encoding="utf-8"?>
<ds:datastoreItem xmlns:ds="http://schemas.openxmlformats.org/officeDocument/2006/customXml" ds:itemID="{6142D08B-BDA1-46F4-A51B-D211DD1FC5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Electric Power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Katharine I Walsh</dc:creator>
  <cp:keywords/>
  <dc:description/>
  <cp:lastModifiedBy>hhavens@stites.com</cp:lastModifiedBy>
  <cp:revision/>
  <dcterms:created xsi:type="dcterms:W3CDTF">2025-10-06T14:18:08Z</dcterms:created>
  <dcterms:modified xsi:type="dcterms:W3CDTF">2025-10-08T20:53:44Z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  <property fmtid="{D5CDD505-2E9C-101B-9397-08002B2CF9AE}" pid="3" name="MediaServiceImageTags">
    <vt:lpwstr/>
  </property>
</Properties>
</file>