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Internal\01_Regulatory Services\02_Cases\2025 Cases\00_2025-00257 Base Case\06_All Filed Discovery\01_Staff\Set 2\Q28\"/>
    </mc:Choice>
  </mc:AlternateContent>
  <xr:revisionPtr revIDLastSave="0" documentId="8_{BD979F17-B28C-43DE-AB20-33AE9BBFB5F2}" xr6:coauthVersionLast="47" xr6:coauthVersionMax="47" xr10:uidLastSave="{00000000-0000-0000-0000-000000000000}"/>
  <bookViews>
    <workbookView xWindow="-110" yWindow="-110" windowWidth="19420" windowHeight="10300" tabRatio="909" xr2:uid="{00000000-000D-0000-FFFF-FFFF00000000}"/>
  </bookViews>
  <sheets>
    <sheet name="3.10" sheetId="46" r:id="rId1"/>
    <sheet name="Prop Tax" sheetId="152" r:id="rId2"/>
    <sheet name="WACC" sheetId="51" r:id="rId3"/>
    <sheet name="Sheet1" sheetId="154" r:id="rId4"/>
    <sheet name="Form 2.0" sheetId="153" r:id="rId5"/>
    <sheet name="3.32" sheetId="45" state="hidden" r:id="rId6"/>
    <sheet name="Property Tax" sheetId="57" state="hidden" r:id="rId7"/>
    <sheet name="IN Tax Rates" sheetId="105" state="hidden" r:id="rId8"/>
    <sheet name="IN TAX Lookup" sheetId="113" state="hidden" r:id="rId9"/>
    <sheet name="Changes from Rate Case" sheetId="116" state="hidden" r:id="rId10"/>
  </sheets>
  <definedNames>
    <definedName name="ASD">#REF!</definedName>
    <definedName name="Begin_AP">#REF!</definedName>
    <definedName name="Begin_Print1">#REF!</definedName>
    <definedName name="BS_BEGIN">#REF!</definedName>
    <definedName name="BS_CAP">#REF!</definedName>
    <definedName name="BS_END">#REF!</definedName>
    <definedName name="C_Begin">#REF!</definedName>
    <definedName name="C_End">#REF!</definedName>
    <definedName name="CSA">#REF!</definedName>
    <definedName name="CSO">#REF!</definedName>
    <definedName name="End_AP">#REF!</definedName>
    <definedName name="Katy">#REF!</definedName>
    <definedName name="Marshall_Rate" localSheetId="4">#REF!</definedName>
    <definedName name="Marshall_Rate" localSheetId="6">'Property Tax'!$B$2</definedName>
    <definedName name="Marshall_Rate">#REF!</definedName>
    <definedName name="NONUTILITY">#REF!</definedName>
    <definedName name="NvsASD">"V2017-08-31"</definedName>
    <definedName name="NvsAutoDrillOk">"VN"</definedName>
    <definedName name="NvsElapsedTime">0.00255787037167465</definedName>
    <definedName name="NvsEndTime">42990.6050462963</definedName>
    <definedName name="NvsInstanceHook">"""nvsMacro"""</definedName>
    <definedName name="NvsInstLang">"VENG"</definedName>
    <definedName name="NvsInstSpec">"%,FBUSINESS_UNIT,TGL_PRPT_CONS,NKYP_CORP_CONSOL"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"%,X,RZF.ACCOUNT.,CNF.."</definedName>
    <definedName name="NvsPanelBusUnit">"V100"</definedName>
    <definedName name="NvsPanelEffdt">"V2099-01-01"</definedName>
    <definedName name="NvsPanelSetid">"VAEP"</definedName>
    <definedName name="NvsReqBU">"VX999"</definedName>
    <definedName name="NvsReqBUOnly">"VN"</definedName>
    <definedName name="NvsTransLed">"VN"</definedName>
    <definedName name="NvsTree.GL_PRPT_CONS">"NNNNN"</definedName>
    <definedName name="NvsTreeASD">"V2017-08-31"</definedName>
    <definedName name="NvsValTbl.ACCOUNT">"GL_ACCOUNT_TBL"</definedName>
    <definedName name="NvsValTbl.AEP_BENEFIT_LOC">"AEP_BEN_ALL_VW"</definedName>
    <definedName name="NvsValTbl.AFFILIATE">"AFFILIATE_VW"</definedName>
    <definedName name="NvsValTbl.BUSINESS_UNIT">"BUS_UNIT_TBL_FS"</definedName>
    <definedName name="NvsValTbl.CURRENCY_CD">"CURRENCY_CD_TBL"</definedName>
    <definedName name="NvsValTbl.DEPTID">"DEPARTMENT_TBL"</definedName>
    <definedName name="OPR_ID">#REF!</definedName>
    <definedName name="PC_Percent" localSheetId="4">#REF!</definedName>
    <definedName name="PC_Percent" localSheetId="6">'Property Tax'!$B$6</definedName>
    <definedName name="PC_Percent">#REF!</definedName>
    <definedName name="_xlnm.Print_Area" localSheetId="0">'3.10'!$A$1:$G$25</definedName>
    <definedName name="_xlnm.Print_Area" localSheetId="4">'Form 2.0'!$B$1:$N$31</definedName>
    <definedName name="_xlnm.Print_Area" localSheetId="2">WACC!$A$1:$S$47</definedName>
    <definedName name="RESERVED">#REF!</definedName>
    <definedName name="Reserved_Section">#REF!</definedName>
    <definedName name="Rev_End">#REF!</definedName>
    <definedName name="search_directory_name">"R:\fcm90prd\nvision\rpts\Fin_Reports\"</definedName>
    <definedName name="tim" localSheetId="4">#REF!</definedName>
    <definedName name="tim">#REF!</definedName>
    <definedName name="WV_List" localSheetId="4">#REF!</definedName>
    <definedName name="WV_List" localSheetId="6">'Property Tax'!$B$4</definedName>
    <definedName name="WV_List">#REF!</definedName>
    <definedName name="Z_0BD4BC22_E7A2_4140_8384_5A5B3339DEED_.wvu.PrintArea" localSheetId="4" hidden="1">'Form 2.0'!$B$1:$N$29</definedName>
    <definedName name="Z_4EF176FC_448F_4BD8_8859_C810312E84E7_.wvu.PrintArea" localSheetId="4" hidden="1">'Form 2.0'!$B$1:$N$29</definedName>
    <definedName name="Z_567BA860_460A_4CE0_A629_0EA7372574F1_.wvu.PrintArea" localSheetId="4" hidden="1">'Form 2.0'!$B$1:$N$29</definedName>
  </definedNames>
  <calcPr calcId="191029" concurrentCalc="0"/>
  <pivotCaches>
    <pivotCache cacheId="1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46" l="1"/>
  <c r="I21" i="46"/>
  <c r="I14" i="46"/>
  <c r="I11" i="46"/>
  <c r="I13" i="46"/>
  <c r="I15" i="46"/>
  <c r="I16" i="46"/>
  <c r="M8" i="46"/>
  <c r="M9" i="46"/>
  <c r="M14" i="46"/>
  <c r="M17" i="46"/>
  <c r="M19" i="46"/>
  <c r="F18" i="46"/>
  <c r="F14" i="46"/>
  <c r="M11" i="46"/>
  <c r="M13" i="46"/>
  <c r="M15" i="46"/>
  <c r="M16" i="46"/>
  <c r="I20" i="46"/>
  <c r="I22" i="46"/>
  <c r="M20" i="46"/>
  <c r="M21" i="46"/>
  <c r="F22" i="153"/>
  <c r="I23" i="46"/>
  <c r="I24" i="46"/>
  <c r="M22" i="46"/>
  <c r="M23" i="46"/>
  <c r="M24" i="46"/>
  <c r="F20" i="153"/>
  <c r="I20" i="153"/>
  <c r="I27" i="153"/>
  <c r="F27" i="153"/>
  <c r="I26" i="153"/>
  <c r="F26" i="153"/>
  <c r="I25" i="153"/>
  <c r="F25" i="153"/>
  <c r="F24" i="153"/>
  <c r="I23" i="153"/>
  <c r="E23" i="153"/>
  <c r="I21" i="153"/>
  <c r="F21" i="153"/>
  <c r="C29" i="153"/>
  <c r="H20" i="153"/>
  <c r="H21" i="153"/>
  <c r="F23" i="153"/>
  <c r="F29" i="153"/>
  <c r="H22" i="153"/>
  <c r="K22" i="153"/>
  <c r="D29" i="153"/>
  <c r="H23" i="153"/>
  <c r="H24" i="153"/>
  <c r="K24" i="153"/>
  <c r="H27" i="153"/>
  <c r="H25" i="153"/>
  <c r="H26" i="153"/>
  <c r="H29" i="153"/>
  <c r="F19" i="46"/>
  <c r="O30" i="51"/>
  <c r="O40" i="51"/>
  <c r="S28" i="51"/>
  <c r="S26" i="51"/>
  <c r="S24" i="51"/>
  <c r="F16" i="51"/>
  <c r="H11" i="51"/>
  <c r="B12" i="51"/>
  <c r="B13" i="51"/>
  <c r="B14" i="51"/>
  <c r="B16" i="51"/>
  <c r="S30" i="51"/>
  <c r="S32" i="51"/>
  <c r="S34" i="51"/>
  <c r="H12" i="51"/>
  <c r="M12" i="51"/>
  <c r="H13" i="51"/>
  <c r="M13" i="51"/>
  <c r="M11" i="51"/>
  <c r="H14" i="51"/>
  <c r="M14" i="51"/>
  <c r="O12" i="51"/>
  <c r="O13" i="51"/>
  <c r="O11" i="51"/>
  <c r="S11" i="51"/>
  <c r="S12" i="51"/>
  <c r="S13" i="51"/>
  <c r="M16" i="51"/>
  <c r="H16" i="51"/>
  <c r="S36" i="51"/>
  <c r="S38" i="51"/>
  <c r="S40" i="51"/>
  <c r="O14" i="51"/>
  <c r="S14" i="51"/>
  <c r="S16" i="51"/>
  <c r="D15" i="45"/>
  <c r="G19" i="45"/>
  <c r="C20" i="45"/>
  <c r="C21" i="45"/>
  <c r="F20" i="45"/>
  <c r="G20" i="45"/>
  <c r="F21" i="45"/>
  <c r="A5" i="45"/>
  <c r="F20" i="46"/>
  <c r="F21" i="46"/>
  <c r="C25" i="45"/>
  <c r="E21" i="45"/>
  <c r="G21" i="45"/>
  <c r="C26" i="45"/>
  <c r="C27" i="45"/>
  <c r="E9" i="45"/>
  <c r="C9" i="45"/>
  <c r="E15" i="45"/>
  <c r="C15" i="45"/>
  <c r="F11" i="46"/>
  <c r="F13" i="46"/>
  <c r="F15" i="46"/>
  <c r="F16" i="46"/>
  <c r="F22" i="46"/>
  <c r="F23" i="46"/>
  <c r="F24" i="46"/>
  <c r="G9" i="153"/>
  <c r="I9" i="153"/>
  <c r="G22" i="153"/>
  <c r="I22" i="153"/>
  <c r="M22" i="153"/>
  <c r="N22" i="153"/>
  <c r="G23" i="153"/>
  <c r="K23" i="153"/>
  <c r="M23" i="153"/>
  <c r="N23" i="153"/>
  <c r="G21" i="153"/>
  <c r="K21" i="153"/>
  <c r="M21" i="153"/>
  <c r="N21" i="153"/>
  <c r="G25" i="153"/>
  <c r="K25" i="153"/>
  <c r="M25" i="153"/>
  <c r="N25" i="153"/>
  <c r="G27" i="153"/>
  <c r="K27" i="153"/>
  <c r="M27" i="153"/>
  <c r="N27" i="153"/>
  <c r="G24" i="153"/>
  <c r="I24" i="153"/>
  <c r="M24" i="153"/>
  <c r="N24" i="153"/>
  <c r="G20" i="153"/>
  <c r="G26" i="153"/>
  <c r="K26" i="153"/>
  <c r="M26" i="153"/>
  <c r="N26" i="153"/>
  <c r="K20" i="153"/>
  <c r="M20" i="153"/>
  <c r="G29" i="153"/>
  <c r="M29" i="153"/>
  <c r="N20" i="153"/>
  <c r="N29" i="153"/>
</calcChain>
</file>

<file path=xl/sharedStrings.xml><?xml version="1.0" encoding="utf-8"?>
<sst xmlns="http://schemas.openxmlformats.org/spreadsheetml/2006/main" count="196" uniqueCount="138">
  <si>
    <t>ACCTS REC FINANCING</t>
  </si>
  <si>
    <t>Component</t>
  </si>
  <si>
    <t>Balances</t>
  </si>
  <si>
    <t>Cost                                                Rates</t>
  </si>
  <si>
    <t>Cap.                                Structure</t>
  </si>
  <si>
    <t>WACC                                              (Net of Tax)</t>
  </si>
  <si>
    <t>WACC       (PRE-TAX)</t>
  </si>
  <si>
    <t xml:space="preserve"> </t>
  </si>
  <si>
    <t>Kentucky Power Company</t>
  </si>
  <si>
    <t>L/T DEBT</t>
  </si>
  <si>
    <t>LINE NO.</t>
  </si>
  <si>
    <t>S/T DEBT</t>
  </si>
  <si>
    <t>C EQUITY</t>
  </si>
  <si>
    <t>TOTAL</t>
  </si>
  <si>
    <t>GRCF</t>
  </si>
  <si>
    <t>Less Accumulated Depreciation</t>
  </si>
  <si>
    <t>Total Rate Base</t>
  </si>
  <si>
    <t>Net Utility Plant</t>
  </si>
  <si>
    <t>Utility Plant at Original Cost</t>
  </si>
  <si>
    <t>KENTUCKY POWER COMPANY</t>
  </si>
  <si>
    <t>Environmental Surcharge</t>
  </si>
  <si>
    <t>A.  Residential Revenue Calculation</t>
  </si>
  <si>
    <t>(+)</t>
  </si>
  <si>
    <t>(-)</t>
  </si>
  <si>
    <t>B.  All Other Revenue Calculation</t>
  </si>
  <si>
    <t>Non-Residential Fuel Revenue Calculation:</t>
  </si>
  <si>
    <t>Less Residential (Rev Class 010 + 020 kWh)</t>
  </si>
  <si>
    <t>Non-Residential kWh</t>
  </si>
  <si>
    <t>Base Fuel Amount</t>
  </si>
  <si>
    <t>Plus FAC Revenues</t>
  </si>
  <si>
    <t xml:space="preserve">Total Non-Residential Fuel Revenues </t>
  </si>
  <si>
    <t>ES 3.32</t>
  </si>
  <si>
    <t>Operating Revenues</t>
  </si>
  <si>
    <t>Less Uncollectible Accounts Expense</t>
  </si>
  <si>
    <t>KPSC Maintenance Assessment Fee</t>
  </si>
  <si>
    <t>Income Before Income Taxes</t>
  </si>
  <si>
    <t>Less Accumulated Deferred Income Tax</t>
  </si>
  <si>
    <t>Cost Component</t>
  </si>
  <si>
    <t>Ln. No.</t>
  </si>
  <si>
    <t>Gross Up Factor  (100.00/Ln 9)</t>
  </si>
  <si>
    <t>Debt</t>
  </si>
  <si>
    <t>Equity</t>
  </si>
  <si>
    <t>Taxable Income for Federal Income Taxes</t>
  </si>
  <si>
    <t>Operating  Income Percentage</t>
  </si>
  <si>
    <t>Less Residential PPA Revenues</t>
  </si>
  <si>
    <t xml:space="preserve">Billed Revenue Calculations </t>
  </si>
  <si>
    <t>010 Metered kWh</t>
  </si>
  <si>
    <t>020 Metered kWH</t>
  </si>
  <si>
    <t>WV Listing Percentage</t>
  </si>
  <si>
    <t>Pollution Control Value (Salvage)</t>
  </si>
  <si>
    <t>Non-Residential</t>
  </si>
  <si>
    <t>Less All Other Classifications PPA Revenues</t>
  </si>
  <si>
    <t>Non-Residential Embedded Fuel Revenues (Ln 16  * Ln 17)</t>
  </si>
  <si>
    <t>INPUTS</t>
  </si>
  <si>
    <t>Total Retail kWh (MCSR0162)</t>
  </si>
  <si>
    <t>Changes since rate case</t>
  </si>
  <si>
    <t>Depreciation rate for Mitchell</t>
  </si>
  <si>
    <t>Update 3.15</t>
  </si>
  <si>
    <t>Include consumable inventories in rate base calc</t>
  </si>
  <si>
    <t>Add anhydrous ammonia to 3.20</t>
  </si>
  <si>
    <t>Maybe remove consumable inventories from cash working capital allowance</t>
  </si>
  <si>
    <t>add revenue gross up calculation</t>
  </si>
  <si>
    <t>update baserevenue</t>
  </si>
  <si>
    <t>Marshall County, WV rate, 2018-2019 fiscal year</t>
  </si>
  <si>
    <t>Less Federal Income Taxes (Ln 11*21%)</t>
  </si>
  <si>
    <t>Construction Work in Progress (CWIP)</t>
  </si>
  <si>
    <t>Gross-up for Uncollectible Expense &amp; KPSC Maint Fee</t>
  </si>
  <si>
    <t>Form 3.20 - Mitchell Plant Cost of Capital</t>
  </si>
  <si>
    <t>Marshall County WV Rate</t>
  </si>
  <si>
    <t>Return on Capital</t>
  </si>
  <si>
    <t>Annual Other Expenses</t>
  </si>
  <si>
    <t>Annual Depreciation Expense</t>
  </si>
  <si>
    <t>Annual Property Tax</t>
  </si>
  <si>
    <t>WACC for Capital Riders</t>
  </si>
  <si>
    <t>Difference in Test Year O&amp;M &amp; Current O&amp;M</t>
  </si>
  <si>
    <t>Annual Revenue Requirement</t>
  </si>
  <si>
    <t>Other Expenses During TY</t>
  </si>
  <si>
    <t>Estimated Mitchell Rider Annual Revenue Requirement</t>
  </si>
  <si>
    <t>Staying in base</t>
  </si>
  <si>
    <t>Annual Other Expense</t>
  </si>
  <si>
    <t>Source / Comment</t>
  </si>
  <si>
    <t>Mitchell Non-Environmental</t>
  </si>
  <si>
    <t>Less State Income Taxes (Ln 4 x 5.0097)</t>
  </si>
  <si>
    <t>TBD-No Impact for Year 1</t>
  </si>
  <si>
    <t>Wiseman/Messner/McKenzie</t>
  </si>
  <si>
    <t>Demand</t>
  </si>
  <si>
    <t>Energy</t>
  </si>
  <si>
    <t>Total</t>
  </si>
  <si>
    <t>KY Retail Jurisdiction</t>
  </si>
  <si>
    <t>CP</t>
  </si>
  <si>
    <t>Allocated</t>
  </si>
  <si>
    <t>Test Year</t>
  </si>
  <si>
    <t>Billing</t>
  </si>
  <si>
    <t>CP / kWh</t>
  </si>
  <si>
    <t>Allocation</t>
  </si>
  <si>
    <t>Related</t>
  </si>
  <si>
    <t>$ / kW</t>
  </si>
  <si>
    <t>$ / kWh</t>
  </si>
  <si>
    <t>Revenue</t>
  </si>
  <si>
    <t>Class</t>
  </si>
  <si>
    <t>Ratio</t>
  </si>
  <si>
    <t>Factor</t>
  </si>
  <si>
    <t>Costs</t>
  </si>
  <si>
    <t>Rate</t>
  </si>
  <si>
    <t>Verification</t>
  </si>
  <si>
    <t>Difference</t>
  </si>
  <si>
    <t>(5) = (2) x (4)</t>
  </si>
  <si>
    <t>(8) = (6) / (3)</t>
  </si>
  <si>
    <t>(9) = (7) / (2)</t>
  </si>
  <si>
    <t>(11) =</t>
  </si>
  <si>
    <t>on (5)</t>
  </si>
  <si>
    <t>on (2)</t>
  </si>
  <si>
    <t>(10) - (6) - (7)</t>
  </si>
  <si>
    <t>RES</t>
  </si>
  <si>
    <t>GS (SGS/MGS)</t>
  </si>
  <si>
    <t>LGS</t>
  </si>
  <si>
    <t>LGS  LMTOD</t>
  </si>
  <si>
    <t xml:space="preserve">IGS </t>
  </si>
  <si>
    <t>MW</t>
  </si>
  <si>
    <t>OL</t>
  </si>
  <si>
    <t>SL</t>
  </si>
  <si>
    <r>
      <t>Revenue Requirement</t>
    </r>
    <r>
      <rPr>
        <vertAlign val="superscript"/>
        <sz val="12.6"/>
        <rFont val="Times New Roman"/>
        <family val="1"/>
      </rPr>
      <t>1</t>
    </r>
  </si>
  <si>
    <t>1 All Mitchell Rider cost considered demand-related</t>
  </si>
  <si>
    <t>2 Altered for revenue reconciliation</t>
  </si>
  <si>
    <t>Generation Rider - Form 2.0</t>
  </si>
  <si>
    <t>Generation Rider Rate Design</t>
  </si>
  <si>
    <t>Row Labels</t>
  </si>
  <si>
    <t>(blank)</t>
  </si>
  <si>
    <t>Grand Total</t>
  </si>
  <si>
    <t>Sum of Ratio</t>
  </si>
  <si>
    <t>W49</t>
  </si>
  <si>
    <t>Formula</t>
  </si>
  <si>
    <t>TBD</t>
  </si>
  <si>
    <t>As Filed</t>
  </si>
  <si>
    <t>W49 + W51</t>
  </si>
  <si>
    <t>W51</t>
  </si>
  <si>
    <t>With Property Tax Removed</t>
  </si>
  <si>
    <t>With 2025-00175+
Property Tax 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</si>
</sst>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_);\(#,##0.0000\)"/>
    <numFmt numFmtId="165" formatCode="0.0000%"/>
    <numFmt numFmtId="166" formatCode="0.000%"/>
    <numFmt numFmtId="167" formatCode="0.0000"/>
    <numFmt numFmtId="168" formatCode="_(* #,##0_);_(* \(#,##0\);_(* &quot;-&quot;??_);_(@_)"/>
    <numFmt numFmtId="169" formatCode="_(&quot;$&quot;* #,##0_);_(&quot;$&quot;* \(#,##0\);_(&quot;$&quot;* &quot;-&quot;??_);_(@_)"/>
    <numFmt numFmtId="170" formatCode="&quot;$&quot;#,##0.00"/>
    <numFmt numFmtId="171" formatCode="0.00000"/>
    <numFmt numFmtId="172" formatCode="0.000000"/>
    <numFmt numFmtId="173" formatCode="_(* #,##0.0000_);_(* \(#,##0.0000\);_(* &quot;-&quot;??_);_(@_)"/>
    <numFmt numFmtId="174" formatCode="0.00000_);[Red]\(0.00000\)"/>
    <numFmt numFmtId="175" formatCode="_-* #,##0.00\ _€_-;\-* #,##0.00\ _€_-;_-* &quot;-&quot;??\ _€_-;_-@_-"/>
    <numFmt numFmtId="176" formatCode="0_);\(0\)"/>
    <numFmt numFmtId="177" formatCode="0.0000000%"/>
    <numFmt numFmtId="178" formatCode="&quot;$&quot;#,##0.00000"/>
    <numFmt numFmtId="179" formatCode="&quot;$&quot;#,##0"/>
    <numFmt numFmtId="180" formatCode="0.000000_);\(0.000000\)"/>
  </numFmts>
  <fonts count="9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0"/>
      <name val="Arial"/>
      <family val="2"/>
    </font>
    <font>
      <sz val="10"/>
      <name val="Arial Unicode MS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sz val="10"/>
      <name val="Arial Unicode MS"/>
    </font>
    <font>
      <sz val="10"/>
      <name val="Arial"/>
      <family val="2"/>
    </font>
    <font>
      <sz val="9"/>
      <name val="Segoe UI"/>
      <family val="2"/>
    </font>
    <font>
      <b/>
      <sz val="10"/>
      <name val="MS Sans Serif"/>
    </font>
    <font>
      <sz val="10"/>
      <name val="MS Sans Serif"/>
    </font>
    <font>
      <sz val="11"/>
      <color theme="1"/>
      <name val="Calibri"/>
      <family val="2"/>
      <scheme val="minor"/>
    </font>
    <font>
      <sz val="9"/>
      <color theme="1"/>
      <name val="Segoe UI"/>
      <family val="2"/>
      <charset val="1"/>
    </font>
    <font>
      <sz val="10"/>
      <color theme="1"/>
      <name val="Tahoma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FF"/>
      <name val="Times New Roman"/>
      <family val="1"/>
    </font>
    <font>
      <b/>
      <sz val="10"/>
      <color indexed="12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u/>
      <sz val="10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u/>
      <sz val="14"/>
      <name val="Times New Roman"/>
      <family val="1"/>
    </font>
    <font>
      <sz val="14"/>
      <color rgb="FFFF0000"/>
      <name val="Times New Roman"/>
      <family val="1"/>
    </font>
    <font>
      <vertAlign val="superscript"/>
      <sz val="14"/>
      <name val="Times New Roman"/>
      <family val="1"/>
    </font>
    <font>
      <vertAlign val="superscript"/>
      <sz val="10"/>
      <name val="Times New Roman"/>
      <family val="1"/>
    </font>
    <font>
      <vertAlign val="superscript"/>
      <sz val="12.6"/>
      <name val="Times New Roman"/>
      <family val="1"/>
    </font>
    <font>
      <b/>
      <i/>
      <sz val="10"/>
      <color theme="1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64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9" borderId="0" applyNumberFormat="0" applyBorder="0" applyAlignment="0" applyProtection="0"/>
    <xf numFmtId="0" fontId="41" fillId="3" borderId="0" applyNumberFormat="0" applyBorder="0" applyAlignment="0" applyProtection="0"/>
    <xf numFmtId="0" fontId="42" fillId="20" borderId="1" applyNumberFormat="0" applyAlignment="0" applyProtection="0"/>
    <xf numFmtId="0" fontId="43" fillId="21" borderId="2" applyNumberFormat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6" fillId="0" borderId="0" applyFont="0" applyFill="0" applyBorder="0" applyAlignment="0" applyProtection="0"/>
    <xf numFmtId="40" fontId="1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6" fillId="0" borderId="0" applyFont="0" applyFill="0" applyBorder="0" applyAlignment="0" applyProtection="0"/>
    <xf numFmtId="175" fontId="6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46" fillId="0" borderId="3" applyNumberFormat="0" applyFill="0" applyAlignment="0" applyProtection="0"/>
    <xf numFmtId="0" fontId="47" fillId="0" borderId="4" applyNumberFormat="0" applyFill="0" applyAlignment="0" applyProtection="0"/>
    <xf numFmtId="0" fontId="48" fillId="0" borderId="5" applyNumberFormat="0" applyFill="0" applyAlignment="0" applyProtection="0"/>
    <xf numFmtId="0" fontId="48" fillId="0" borderId="0" applyNumberFormat="0" applyFill="0" applyBorder="0" applyAlignment="0" applyProtection="0"/>
    <xf numFmtId="0" fontId="49" fillId="7" borderId="1" applyNumberFormat="0" applyAlignment="0" applyProtection="0"/>
    <xf numFmtId="0" fontId="50" fillId="0" borderId="6" applyNumberFormat="0" applyFill="0" applyAlignment="0" applyProtection="0"/>
    <xf numFmtId="0" fontId="51" fillId="22" borderId="0" applyNumberFormat="0" applyBorder="0" applyAlignment="0" applyProtection="0"/>
    <xf numFmtId="0" fontId="26" fillId="0" borderId="0"/>
    <xf numFmtId="0" fontId="17" fillId="0" borderId="0"/>
    <xf numFmtId="0" fontId="6" fillId="0" borderId="0"/>
    <xf numFmtId="0" fontId="28" fillId="0" borderId="0"/>
    <xf numFmtId="0" fontId="17" fillId="0" borderId="0"/>
    <xf numFmtId="0" fontId="69" fillId="0" borderId="0"/>
    <xf numFmtId="0" fontId="6" fillId="0" borderId="0"/>
    <xf numFmtId="0" fontId="31" fillId="0" borderId="0"/>
    <xf numFmtId="0" fontId="11" fillId="0" borderId="0"/>
    <xf numFmtId="0" fontId="67" fillId="0" borderId="0"/>
    <xf numFmtId="0" fontId="6" fillId="0" borderId="0"/>
    <xf numFmtId="0" fontId="33" fillId="0" borderId="0"/>
    <xf numFmtId="0" fontId="11" fillId="0" borderId="0"/>
    <xf numFmtId="0" fontId="68" fillId="0" borderId="0"/>
    <xf numFmtId="0" fontId="34" fillId="0" borderId="0"/>
    <xf numFmtId="0" fontId="17" fillId="0" borderId="0"/>
    <xf numFmtId="0" fontId="70" fillId="0" borderId="0"/>
    <xf numFmtId="0" fontId="39" fillId="0" borderId="0"/>
    <xf numFmtId="0" fontId="37" fillId="0" borderId="0"/>
    <xf numFmtId="0" fontId="68" fillId="0" borderId="0"/>
    <xf numFmtId="0" fontId="6" fillId="0" borderId="0"/>
    <xf numFmtId="0" fontId="17" fillId="0" borderId="0"/>
    <xf numFmtId="0" fontId="6" fillId="0" borderId="0"/>
    <xf numFmtId="0" fontId="37" fillId="0" borderId="0"/>
    <xf numFmtId="0" fontId="58" fillId="0" borderId="0"/>
    <xf numFmtId="0" fontId="6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7" fillId="0" borderId="0"/>
    <xf numFmtId="0" fontId="6" fillId="0" borderId="0"/>
    <xf numFmtId="0" fontId="37" fillId="0" borderId="0"/>
    <xf numFmtId="0" fontId="63" fillId="0" borderId="0"/>
    <xf numFmtId="0" fontId="71" fillId="0" borderId="0"/>
    <xf numFmtId="0" fontId="70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37" fillId="0" borderId="0"/>
    <xf numFmtId="0" fontId="68" fillId="0" borderId="0"/>
    <xf numFmtId="0" fontId="11" fillId="0" borderId="0"/>
    <xf numFmtId="0" fontId="7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72" fillId="0" borderId="0"/>
    <xf numFmtId="0" fontId="17" fillId="0" borderId="0"/>
    <xf numFmtId="0" fontId="68" fillId="0" borderId="0"/>
    <xf numFmtId="0" fontId="17" fillId="0" borderId="0"/>
    <xf numFmtId="0" fontId="68" fillId="0" borderId="0"/>
    <xf numFmtId="0" fontId="68" fillId="0" borderId="0"/>
    <xf numFmtId="0" fontId="17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65" fillId="0" borderId="0"/>
    <xf numFmtId="0" fontId="19" fillId="0" borderId="0"/>
    <xf numFmtId="0" fontId="17" fillId="0" borderId="0"/>
    <xf numFmtId="0" fontId="65" fillId="0" borderId="0"/>
    <xf numFmtId="0" fontId="2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5" fillId="0" borderId="0"/>
    <xf numFmtId="0" fontId="6" fillId="0" borderId="0"/>
    <xf numFmtId="0" fontId="65" fillId="0" borderId="0"/>
    <xf numFmtId="0" fontId="6" fillId="0" borderId="0"/>
    <xf numFmtId="0" fontId="6" fillId="0" borderId="0"/>
    <xf numFmtId="0" fontId="68" fillId="0" borderId="0"/>
    <xf numFmtId="0" fontId="6" fillId="23" borderId="7" applyNumberFormat="0" applyFont="0" applyAlignment="0" applyProtection="0"/>
    <xf numFmtId="0" fontId="52" fillId="20" borderId="8" applyNumberFormat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60" fillId="0" borderId="0" applyNumberFormat="0" applyFont="0" applyFill="0" applyBorder="0" applyAlignment="0" applyProtection="0">
      <alignment horizontal="left"/>
    </xf>
    <xf numFmtId="0" fontId="11" fillId="0" borderId="0" applyNumberFormat="0" applyFont="0" applyFill="0" applyBorder="0" applyAlignment="0" applyProtection="0">
      <alignment horizontal="left"/>
    </xf>
    <xf numFmtId="0" fontId="11" fillId="0" borderId="0" applyNumberFormat="0" applyFont="0" applyFill="0" applyBorder="0" applyAlignment="0" applyProtection="0">
      <alignment horizontal="left"/>
    </xf>
    <xf numFmtId="0" fontId="67" fillId="0" borderId="0" applyNumberFormat="0" applyFont="0" applyFill="0" applyBorder="0" applyAlignment="0" applyProtection="0">
      <alignment horizontal="left"/>
    </xf>
    <xf numFmtId="0" fontId="11" fillId="0" borderId="0" applyNumberFormat="0" applyFont="0" applyFill="0" applyBorder="0" applyAlignment="0" applyProtection="0">
      <alignment horizontal="left"/>
    </xf>
    <xf numFmtId="0" fontId="11" fillId="0" borderId="0" applyNumberFormat="0" applyFont="0" applyFill="0" applyBorder="0" applyAlignment="0" applyProtection="0">
      <alignment horizontal="left"/>
    </xf>
    <xf numFmtId="0" fontId="11" fillId="0" borderId="0" applyNumberFormat="0" applyFont="0" applyFill="0" applyBorder="0" applyAlignment="0" applyProtection="0">
      <alignment horizontal="left"/>
    </xf>
    <xf numFmtId="0" fontId="11" fillId="0" borderId="0" applyNumberFormat="0" applyFont="0" applyFill="0" applyBorder="0" applyAlignment="0" applyProtection="0">
      <alignment horizontal="left"/>
    </xf>
    <xf numFmtId="0" fontId="11" fillId="0" borderId="0" applyNumberFormat="0" applyFont="0" applyFill="0" applyBorder="0" applyAlignment="0" applyProtection="0">
      <alignment horizontal="left"/>
    </xf>
    <xf numFmtId="0" fontId="11" fillId="0" borderId="0" applyNumberFormat="0" applyFont="0" applyFill="0" applyBorder="0" applyAlignment="0" applyProtection="0">
      <alignment horizontal="left"/>
    </xf>
    <xf numFmtId="0" fontId="11" fillId="0" borderId="0" applyNumberFormat="0" applyFont="0" applyFill="0" applyBorder="0" applyAlignment="0" applyProtection="0">
      <alignment horizontal="left"/>
    </xf>
    <xf numFmtId="0" fontId="22" fillId="0" borderId="0" applyNumberFormat="0" applyFont="0" applyFill="0" applyBorder="0" applyAlignment="0" applyProtection="0">
      <alignment horizontal="left"/>
    </xf>
    <xf numFmtId="0" fontId="11" fillId="0" borderId="0" applyNumberFormat="0" applyFont="0" applyFill="0" applyBorder="0" applyAlignment="0" applyProtection="0">
      <alignment horizontal="left"/>
    </xf>
    <xf numFmtId="0" fontId="11" fillId="0" borderId="0" applyNumberFormat="0" applyFont="0" applyFill="0" applyBorder="0" applyAlignment="0" applyProtection="0">
      <alignment horizontal="left"/>
    </xf>
    <xf numFmtId="0" fontId="11" fillId="0" borderId="0" applyNumberFormat="0" applyFont="0" applyFill="0" applyBorder="0" applyAlignment="0" applyProtection="0">
      <alignment horizontal="left"/>
    </xf>
    <xf numFmtId="0" fontId="22" fillId="0" borderId="0" applyNumberFormat="0" applyFont="0" applyFill="0" applyBorder="0" applyAlignment="0" applyProtection="0">
      <alignment horizontal="left"/>
    </xf>
    <xf numFmtId="0" fontId="11" fillId="0" borderId="0" applyNumberFormat="0" applyFont="0" applyFill="0" applyBorder="0" applyAlignment="0" applyProtection="0">
      <alignment horizontal="left"/>
    </xf>
    <xf numFmtId="0" fontId="11" fillId="0" borderId="0" applyNumberFormat="0" applyFont="0" applyFill="0" applyBorder="0" applyAlignment="0" applyProtection="0">
      <alignment horizontal="left"/>
    </xf>
    <xf numFmtId="0" fontId="31" fillId="0" borderId="0" applyNumberFormat="0" applyFont="0" applyFill="0" applyBorder="0" applyAlignment="0" applyProtection="0">
      <alignment horizontal="left"/>
    </xf>
    <xf numFmtId="0" fontId="11" fillId="0" borderId="0" applyNumberFormat="0" applyFont="0" applyFill="0" applyBorder="0" applyAlignment="0" applyProtection="0">
      <alignment horizontal="left"/>
    </xf>
    <xf numFmtId="0" fontId="33" fillId="0" borderId="0" applyNumberFormat="0" applyFont="0" applyFill="0" applyBorder="0" applyAlignment="0" applyProtection="0">
      <alignment horizontal="left"/>
    </xf>
    <xf numFmtId="0" fontId="11" fillId="0" borderId="0" applyNumberFormat="0" applyFont="0" applyFill="0" applyBorder="0" applyAlignment="0" applyProtection="0">
      <alignment horizontal="left"/>
    </xf>
    <xf numFmtId="15" fontId="11" fillId="0" borderId="0" applyFont="0" applyFill="0" applyBorder="0" applyAlignment="0" applyProtection="0"/>
    <xf numFmtId="15" fontId="67" fillId="0" borderId="0" applyFont="0" applyFill="0" applyBorder="0" applyAlignment="0" applyProtection="0"/>
    <xf numFmtId="15" fontId="11" fillId="0" borderId="0" applyFont="0" applyFill="0" applyBorder="0" applyAlignment="0" applyProtection="0"/>
    <xf numFmtId="15" fontId="11" fillId="0" borderId="0" applyFont="0" applyFill="0" applyBorder="0" applyAlignment="0" applyProtection="0"/>
    <xf numFmtId="15" fontId="11" fillId="0" borderId="0" applyFont="0" applyFill="0" applyBorder="0" applyAlignment="0" applyProtection="0"/>
    <xf numFmtId="15" fontId="11" fillId="0" borderId="0" applyFont="0" applyFill="0" applyBorder="0" applyAlignment="0" applyProtection="0"/>
    <xf numFmtId="15" fontId="11" fillId="0" borderId="0" applyFont="0" applyFill="0" applyBorder="0" applyAlignment="0" applyProtection="0"/>
    <xf numFmtId="15" fontId="11" fillId="0" borderId="0" applyFont="0" applyFill="0" applyBorder="0" applyAlignment="0" applyProtection="0"/>
    <xf numFmtId="15" fontId="11" fillId="0" borderId="0" applyFont="0" applyFill="0" applyBorder="0" applyAlignment="0" applyProtection="0"/>
    <xf numFmtId="15" fontId="22" fillId="0" borderId="0" applyFont="0" applyFill="0" applyBorder="0" applyAlignment="0" applyProtection="0"/>
    <xf numFmtId="15" fontId="11" fillId="0" borderId="0" applyFont="0" applyFill="0" applyBorder="0" applyAlignment="0" applyProtection="0"/>
    <xf numFmtId="15" fontId="11" fillId="0" borderId="0" applyFont="0" applyFill="0" applyBorder="0" applyAlignment="0" applyProtection="0"/>
    <xf numFmtId="15" fontId="11" fillId="0" borderId="0" applyFont="0" applyFill="0" applyBorder="0" applyAlignment="0" applyProtection="0"/>
    <xf numFmtId="15" fontId="22" fillId="0" borderId="0" applyFont="0" applyFill="0" applyBorder="0" applyAlignment="0" applyProtection="0"/>
    <xf numFmtId="15" fontId="11" fillId="0" borderId="0" applyFont="0" applyFill="0" applyBorder="0" applyAlignment="0" applyProtection="0"/>
    <xf numFmtId="15" fontId="11" fillId="0" borderId="0" applyFont="0" applyFill="0" applyBorder="0" applyAlignment="0" applyProtection="0"/>
    <xf numFmtId="15" fontId="33" fillId="0" borderId="0" applyFont="0" applyFill="0" applyBorder="0" applyAlignment="0" applyProtection="0"/>
    <xf numFmtId="15" fontId="11" fillId="0" borderId="0" applyFont="0" applyFill="0" applyBorder="0" applyAlignment="0" applyProtection="0"/>
    <xf numFmtId="15" fontId="58" fillId="0" borderId="0" applyFont="0" applyFill="0" applyBorder="0" applyAlignment="0" applyProtection="0"/>
    <xf numFmtId="15" fontId="60" fillId="0" borderId="0" applyFont="0" applyFill="0" applyBorder="0" applyAlignment="0" applyProtection="0"/>
    <xf numFmtId="15" fontId="11" fillId="0" borderId="0" applyFont="0" applyFill="0" applyBorder="0" applyAlignment="0" applyProtection="0"/>
    <xf numFmtId="15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4" fontId="67" fillId="0" borderId="0" applyFont="0" applyFill="0" applyBorder="0" applyAlignment="0" applyProtection="0"/>
    <xf numFmtId="4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4" fontId="22" fillId="0" borderId="0" applyFont="0" applyFill="0" applyBorder="0" applyAlignment="0" applyProtection="0"/>
    <xf numFmtId="4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4" fontId="22" fillId="0" borderId="0" applyFont="0" applyFill="0" applyBorder="0" applyAlignment="0" applyProtection="0"/>
    <xf numFmtId="4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4" fontId="31" fillId="0" borderId="0" applyFont="0" applyFill="0" applyBorder="0" applyAlignment="0" applyProtection="0"/>
    <xf numFmtId="4" fontId="11" fillId="0" borderId="0" applyFont="0" applyFill="0" applyBorder="0" applyAlignment="0" applyProtection="0"/>
    <xf numFmtId="4" fontId="33" fillId="0" borderId="0" applyFont="0" applyFill="0" applyBorder="0" applyAlignment="0" applyProtection="0"/>
    <xf numFmtId="4" fontId="11" fillId="0" borderId="0" applyFont="0" applyFill="0" applyBorder="0" applyAlignment="0" applyProtection="0"/>
    <xf numFmtId="0" fontId="10" fillId="0" borderId="9">
      <alignment horizontal="center"/>
    </xf>
    <xf numFmtId="0" fontId="10" fillId="0" borderId="9">
      <alignment horizontal="center"/>
    </xf>
    <xf numFmtId="0" fontId="10" fillId="0" borderId="9">
      <alignment horizontal="center"/>
    </xf>
    <xf numFmtId="0" fontId="10" fillId="0" borderId="9">
      <alignment horizontal="center"/>
    </xf>
    <xf numFmtId="0" fontId="23" fillId="0" borderId="9">
      <alignment horizontal="center"/>
    </xf>
    <xf numFmtId="0" fontId="10" fillId="0" borderId="9">
      <alignment horizontal="center"/>
    </xf>
    <xf numFmtId="0" fontId="23" fillId="0" borderId="9">
      <alignment horizontal="center"/>
    </xf>
    <xf numFmtId="0" fontId="10" fillId="0" borderId="9">
      <alignment horizontal="center"/>
    </xf>
    <xf numFmtId="0" fontId="10" fillId="0" borderId="9">
      <alignment horizontal="center"/>
    </xf>
    <xf numFmtId="0" fontId="10" fillId="0" borderId="9">
      <alignment horizontal="center"/>
    </xf>
    <xf numFmtId="0" fontId="30" fillId="0" borderId="9">
      <alignment horizontal="center"/>
    </xf>
    <xf numFmtId="0" fontId="10" fillId="0" borderId="9">
      <alignment horizontal="center"/>
    </xf>
    <xf numFmtId="0" fontId="32" fillId="0" borderId="9">
      <alignment horizontal="center"/>
    </xf>
    <xf numFmtId="0" fontId="10" fillId="0" borderId="9">
      <alignment horizontal="center"/>
    </xf>
    <xf numFmtId="0" fontId="59" fillId="0" borderId="9">
      <alignment horizontal="center"/>
    </xf>
    <xf numFmtId="0" fontId="61" fillId="0" borderId="9">
      <alignment horizontal="center"/>
    </xf>
    <xf numFmtId="0" fontId="10" fillId="0" borderId="9">
      <alignment horizontal="center"/>
    </xf>
    <xf numFmtId="0" fontId="10" fillId="0" borderId="9">
      <alignment horizontal="center"/>
    </xf>
    <xf numFmtId="0" fontId="66" fillId="0" borderId="9">
      <alignment horizontal="center"/>
    </xf>
    <xf numFmtId="3" fontId="11" fillId="0" borderId="0" applyFont="0" applyFill="0" applyBorder="0" applyAlignment="0" applyProtection="0"/>
    <xf numFmtId="3" fontId="58" fillId="0" borderId="0" applyFont="0" applyFill="0" applyBorder="0" applyAlignment="0" applyProtection="0"/>
    <xf numFmtId="3" fontId="60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67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3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33" fillId="0" borderId="0" applyFont="0" applyFill="0" applyBorder="0" applyAlignment="0" applyProtection="0"/>
    <xf numFmtId="3" fontId="11" fillId="0" borderId="0" applyFont="0" applyFill="0" applyBorder="0" applyAlignment="0" applyProtection="0"/>
    <xf numFmtId="0" fontId="11" fillId="24" borderId="0" applyNumberFormat="0" applyFont="0" applyBorder="0" applyAlignment="0" applyProtection="0"/>
    <xf numFmtId="0" fontId="67" fillId="24" borderId="0" applyNumberFormat="0" applyFont="0" applyBorder="0" applyAlignment="0" applyProtection="0"/>
    <xf numFmtId="0" fontId="11" fillId="24" borderId="0" applyNumberFormat="0" applyFont="0" applyBorder="0" applyAlignment="0" applyProtection="0"/>
    <xf numFmtId="0" fontId="11" fillId="24" borderId="0" applyNumberFormat="0" applyFont="0" applyBorder="0" applyAlignment="0" applyProtection="0"/>
    <xf numFmtId="0" fontId="11" fillId="24" borderId="0" applyNumberFormat="0" applyFont="0" applyBorder="0" applyAlignment="0" applyProtection="0"/>
    <xf numFmtId="0" fontId="11" fillId="24" borderId="0" applyNumberFormat="0" applyFont="0" applyBorder="0" applyAlignment="0" applyProtection="0"/>
    <xf numFmtId="0" fontId="11" fillId="24" borderId="0" applyNumberFormat="0" applyFont="0" applyBorder="0" applyAlignment="0" applyProtection="0"/>
    <xf numFmtId="0" fontId="11" fillId="24" borderId="0" applyNumberFormat="0" applyFont="0" applyBorder="0" applyAlignment="0" applyProtection="0"/>
    <xf numFmtId="0" fontId="22" fillId="24" borderId="0" applyNumberFormat="0" applyFont="0" applyBorder="0" applyAlignment="0" applyProtection="0"/>
    <xf numFmtId="0" fontId="11" fillId="24" borderId="0" applyNumberFormat="0" applyFont="0" applyBorder="0" applyAlignment="0" applyProtection="0"/>
    <xf numFmtId="0" fontId="11" fillId="24" borderId="0" applyNumberFormat="0" applyFont="0" applyBorder="0" applyAlignment="0" applyProtection="0"/>
    <xf numFmtId="0" fontId="11" fillId="24" borderId="0" applyNumberFormat="0" applyFont="0" applyBorder="0" applyAlignment="0" applyProtection="0"/>
    <xf numFmtId="0" fontId="22" fillId="24" borderId="0" applyNumberFormat="0" applyFont="0" applyBorder="0" applyAlignment="0" applyProtection="0"/>
    <xf numFmtId="0" fontId="11" fillId="24" borderId="0" applyNumberFormat="0" applyFont="0" applyBorder="0" applyAlignment="0" applyProtection="0"/>
    <xf numFmtId="0" fontId="11" fillId="24" borderId="0" applyNumberFormat="0" applyFont="0" applyBorder="0" applyAlignment="0" applyProtection="0"/>
    <xf numFmtId="0" fontId="33" fillId="24" borderId="0" applyNumberFormat="0" applyFont="0" applyBorder="0" applyAlignment="0" applyProtection="0"/>
    <xf numFmtId="0" fontId="11" fillId="24" borderId="0" applyNumberFormat="0" applyFont="0" applyBorder="0" applyAlignment="0" applyProtection="0"/>
    <xf numFmtId="0" fontId="58" fillId="24" borderId="0" applyNumberFormat="0" applyFont="0" applyBorder="0" applyAlignment="0" applyProtection="0"/>
    <xf numFmtId="0" fontId="60" fillId="24" borderId="0" applyNumberFormat="0" applyFont="0" applyBorder="0" applyAlignment="0" applyProtection="0"/>
    <xf numFmtId="0" fontId="11" fillId="24" borderId="0" applyNumberFormat="0" applyFont="0" applyBorder="0" applyAlignment="0" applyProtection="0"/>
    <xf numFmtId="0" fontId="11" fillId="24" borderId="0" applyNumberFormat="0" applyFont="0" applyBorder="0" applyAlignment="0" applyProtection="0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0" applyNumberForma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8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5">
    <xf numFmtId="0" fontId="0" fillId="0" borderId="0" xfId="0"/>
    <xf numFmtId="0" fontId="6" fillId="0" borderId="0" xfId="0" applyFont="1"/>
    <xf numFmtId="0" fontId="0" fillId="0" borderId="0" xfId="0" applyFill="1"/>
    <xf numFmtId="0" fontId="6" fillId="0" borderId="0" xfId="0" applyFont="1" applyFill="1"/>
    <xf numFmtId="10" fontId="7" fillId="26" borderId="22" xfId="665" applyNumberFormat="1" applyFont="1" applyFill="1" applyBorder="1"/>
    <xf numFmtId="0" fontId="6" fillId="0" borderId="0" xfId="478"/>
    <xf numFmtId="0" fontId="7" fillId="0" borderId="0" xfId="478" applyFont="1"/>
    <xf numFmtId="0" fontId="7" fillId="0" borderId="0" xfId="478" applyFont="1" applyAlignment="1">
      <alignment horizontal="center"/>
    </xf>
    <xf numFmtId="0" fontId="6" fillId="0" borderId="0" xfId="478" applyFont="1"/>
    <xf numFmtId="169" fontId="6" fillId="0" borderId="0" xfId="478" applyNumberFormat="1"/>
    <xf numFmtId="0" fontId="13" fillId="0" borderId="0" xfId="478" applyFont="1"/>
    <xf numFmtId="0" fontId="13" fillId="0" borderId="0" xfId="478" applyFont="1" applyBorder="1"/>
    <xf numFmtId="0" fontId="6" fillId="0" borderId="0" xfId="478" applyAlignment="1">
      <alignment horizontal="center"/>
    </xf>
    <xf numFmtId="0" fontId="9" fillId="0" borderId="0" xfId="478" applyFont="1" applyAlignment="1">
      <alignment horizontal="center"/>
    </xf>
    <xf numFmtId="0" fontId="6" fillId="0" borderId="0" xfId="478" applyFont="1" applyAlignment="1">
      <alignment horizontal="right"/>
    </xf>
    <xf numFmtId="0" fontId="8" fillId="0" borderId="0" xfId="478" applyFont="1" applyAlignment="1">
      <alignment horizontal="right"/>
    </xf>
    <xf numFmtId="168" fontId="6" fillId="0" borderId="0" xfId="132" applyNumberFormat="1" applyFont="1"/>
    <xf numFmtId="168" fontId="7" fillId="0" borderId="25" xfId="478" applyNumberFormat="1" applyFont="1" applyBorder="1"/>
    <xf numFmtId="43" fontId="6" fillId="0" borderId="25" xfId="478" applyNumberFormat="1" applyBorder="1"/>
    <xf numFmtId="0" fontId="68" fillId="0" borderId="0" xfId="468"/>
    <xf numFmtId="0" fontId="6" fillId="0" borderId="0" xfId="478" applyAlignment="1">
      <alignment horizontal="right"/>
    </xf>
    <xf numFmtId="44" fontId="6" fillId="0" borderId="0" xfId="386" applyFont="1"/>
    <xf numFmtId="165" fontId="68" fillId="0" borderId="0" xfId="468" applyNumberFormat="1"/>
    <xf numFmtId="9" fontId="68" fillId="0" borderId="0" xfId="468" applyNumberFormat="1"/>
    <xf numFmtId="0" fontId="7" fillId="0" borderId="0" xfId="478" applyFont="1" applyAlignment="1">
      <alignment horizontal="right"/>
    </xf>
    <xf numFmtId="170" fontId="6" fillId="0" borderId="0" xfId="478" applyNumberFormat="1"/>
    <xf numFmtId="174" fontId="6" fillId="0" borderId="28" xfId="453" applyNumberFormat="1" applyFont="1" applyFill="1" applyBorder="1" applyAlignment="1">
      <alignment horizontal="center" wrapText="1"/>
    </xf>
    <xf numFmtId="174" fontId="6" fillId="0" borderId="28" xfId="478" applyNumberFormat="1" applyBorder="1" applyAlignment="1">
      <alignment horizontal="center"/>
    </xf>
    <xf numFmtId="0" fontId="7" fillId="27" borderId="0" xfId="478" applyFont="1" applyFill="1"/>
    <xf numFmtId="171" fontId="6" fillId="27" borderId="0" xfId="478" applyNumberFormat="1" applyFill="1"/>
    <xf numFmtId="170" fontId="6" fillId="0" borderId="0" xfId="478" applyNumberFormat="1" applyFont="1"/>
    <xf numFmtId="43" fontId="6" fillId="0" borderId="0" xfId="28" applyFont="1"/>
    <xf numFmtId="43" fontId="6" fillId="0" borderId="0" xfId="478" applyNumberFormat="1"/>
    <xf numFmtId="174" fontId="6" fillId="27" borderId="28" xfId="453" applyNumberFormat="1" applyFont="1" applyFill="1" applyBorder="1" applyAlignment="1">
      <alignment wrapText="1"/>
    </xf>
    <xf numFmtId="3" fontId="6" fillId="0" borderId="0" xfId="478" applyNumberFormat="1"/>
    <xf numFmtId="0" fontId="6" fillId="27" borderId="0" xfId="478" applyFont="1" applyFill="1"/>
    <xf numFmtId="3" fontId="6" fillId="28" borderId="0" xfId="478" applyNumberFormat="1" applyFill="1"/>
    <xf numFmtId="168" fontId="38" fillId="28" borderId="0" xfId="132" applyNumberFormat="1" applyFont="1" applyFill="1"/>
    <xf numFmtId="0" fontId="13" fillId="0" borderId="0" xfId="0" applyFont="1"/>
    <xf numFmtId="0" fontId="7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5" fillId="0" borderId="0" xfId="0" applyFont="1"/>
    <xf numFmtId="49" fontId="15" fillId="0" borderId="0" xfId="478" applyNumberFormat="1" applyFont="1" applyAlignment="1"/>
    <xf numFmtId="49" fontId="73" fillId="0" borderId="0" xfId="478" applyNumberFormat="1" applyFont="1" applyAlignment="1"/>
    <xf numFmtId="0" fontId="76" fillId="0" borderId="0" xfId="488" applyFont="1" applyAlignment="1">
      <alignment horizontal="center"/>
    </xf>
    <xf numFmtId="0" fontId="76" fillId="0" borderId="0" xfId="488" applyFont="1"/>
    <xf numFmtId="0" fontId="77" fillId="25" borderId="23" xfId="488" applyFont="1" applyFill="1" applyBorder="1"/>
    <xf numFmtId="0" fontId="77" fillId="0" borderId="11" xfId="488" applyFont="1" applyBorder="1"/>
    <xf numFmtId="0" fontId="77" fillId="0" borderId="12" xfId="488" applyFont="1" applyBorder="1"/>
    <xf numFmtId="0" fontId="77" fillId="25" borderId="12" xfId="488" applyFont="1" applyFill="1" applyBorder="1"/>
    <xf numFmtId="0" fontId="77" fillId="0" borderId="0" xfId="488" applyFont="1"/>
    <xf numFmtId="0" fontId="77" fillId="25" borderId="0" xfId="488" applyFont="1" applyFill="1" applyBorder="1"/>
    <xf numFmtId="0" fontId="77" fillId="0" borderId="15" xfId="488" applyFont="1" applyBorder="1" applyAlignment="1">
      <alignment horizontal="center"/>
    </xf>
    <xf numFmtId="0" fontId="77" fillId="0" borderId="0" xfId="488" applyFont="1" applyBorder="1"/>
    <xf numFmtId="0" fontId="76" fillId="0" borderId="22" xfId="488" applyFont="1" applyBorder="1" applyAlignment="1">
      <alignment horizontal="center"/>
    </xf>
    <xf numFmtId="0" fontId="76" fillId="25" borderId="0" xfId="488" applyFont="1" applyFill="1" applyBorder="1"/>
    <xf numFmtId="0" fontId="76" fillId="0" borderId="15" xfId="488" applyFont="1" applyBorder="1"/>
    <xf numFmtId="0" fontId="76" fillId="0" borderId="0" xfId="488" applyFont="1" applyBorder="1"/>
    <xf numFmtId="0" fontId="76" fillId="0" borderId="22" xfId="488" applyFont="1" applyBorder="1"/>
    <xf numFmtId="0" fontId="77" fillId="0" borderId="22" xfId="488" applyFont="1" applyBorder="1" applyAlignment="1">
      <alignment horizontal="center"/>
    </xf>
    <xf numFmtId="169" fontId="76" fillId="25" borderId="0" xfId="488" applyNumberFormat="1" applyFont="1" applyFill="1" applyBorder="1"/>
    <xf numFmtId="0" fontId="77" fillId="0" borderId="22" xfId="488" applyFont="1" applyFill="1" applyBorder="1" applyAlignment="1">
      <alignment horizontal="center"/>
    </xf>
    <xf numFmtId="0" fontId="76" fillId="0" borderId="0" xfId="488" applyFont="1" applyFill="1" applyBorder="1"/>
    <xf numFmtId="169" fontId="76" fillId="0" borderId="22" xfId="488" applyNumberFormat="1" applyFont="1" applyFill="1" applyBorder="1" applyAlignment="1">
      <alignment horizontal="center"/>
    </xf>
    <xf numFmtId="0" fontId="76" fillId="0" borderId="0" xfId="488" applyFont="1" applyFill="1"/>
    <xf numFmtId="169" fontId="77" fillId="25" borderId="26" xfId="488" applyNumberFormat="1" applyFont="1" applyFill="1" applyBorder="1"/>
    <xf numFmtId="169" fontId="77" fillId="25" borderId="0" xfId="488" applyNumberFormat="1" applyFont="1" applyFill="1" applyBorder="1"/>
    <xf numFmtId="169" fontId="75" fillId="0" borderId="22" xfId="386" applyNumberFormat="1" applyFont="1" applyBorder="1" applyAlignment="1">
      <alignment horizontal="center"/>
    </xf>
    <xf numFmtId="169" fontId="75" fillId="0" borderId="22" xfId="488" applyNumberFormat="1" applyFont="1" applyBorder="1" applyAlignment="1">
      <alignment horizontal="center"/>
    </xf>
    <xf numFmtId="169" fontId="77" fillId="0" borderId="22" xfId="488" applyNumberFormat="1" applyFont="1" applyBorder="1" applyAlignment="1">
      <alignment horizontal="center"/>
    </xf>
    <xf numFmtId="169" fontId="76" fillId="0" borderId="22" xfId="442" applyNumberFormat="1" applyFont="1" applyBorder="1" applyAlignment="1">
      <alignment horizontal="center"/>
    </xf>
    <xf numFmtId="169" fontId="75" fillId="25" borderId="0" xfId="488" applyNumberFormat="1" applyFont="1" applyFill="1" applyBorder="1"/>
    <xf numFmtId="0" fontId="77" fillId="25" borderId="9" xfId="488" applyFont="1" applyFill="1" applyBorder="1"/>
    <xf numFmtId="0" fontId="77" fillId="0" borderId="9" xfId="488" applyFont="1" applyBorder="1"/>
    <xf numFmtId="169" fontId="77" fillId="25" borderId="30" xfId="488" applyNumberFormat="1" applyFont="1" applyFill="1" applyBorder="1" applyAlignment="1">
      <alignment horizontal="center"/>
    </xf>
    <xf numFmtId="0" fontId="77" fillId="0" borderId="0" xfId="0" applyFont="1"/>
    <xf numFmtId="169" fontId="75" fillId="0" borderId="0" xfId="392" applyNumberFormat="1" applyFont="1"/>
    <xf numFmtId="0" fontId="77" fillId="0" borderId="0" xfId="488" applyFont="1" applyBorder="1" applyAlignment="1"/>
    <xf numFmtId="169" fontId="76" fillId="25" borderId="0" xfId="488" applyNumberFormat="1" applyFont="1" applyFill="1" applyBorder="1" applyAlignment="1">
      <alignment horizontal="center"/>
    </xf>
    <xf numFmtId="10" fontId="75" fillId="25" borderId="0" xfId="665" applyNumberFormat="1" applyFont="1" applyFill="1" applyBorder="1" applyAlignment="1">
      <alignment horizontal="center"/>
    </xf>
    <xf numFmtId="0" fontId="13" fillId="0" borderId="0" xfId="478" applyFont="1" applyAlignment="1">
      <alignment horizontal="center"/>
    </xf>
    <xf numFmtId="0" fontId="13" fillId="0" borderId="0" xfId="478" applyFont="1" applyBorder="1" applyAlignment="1">
      <alignment horizontal="center"/>
    </xf>
    <xf numFmtId="49" fontId="13" fillId="0" borderId="23" xfId="452" applyNumberFormat="1" applyFont="1" applyBorder="1" applyAlignment="1">
      <alignment horizontal="center" wrapText="1"/>
    </xf>
    <xf numFmtId="49" fontId="13" fillId="25" borderId="12" xfId="452" applyNumberFormat="1" applyFont="1" applyFill="1" applyBorder="1" applyAlignment="1">
      <alignment wrapText="1"/>
    </xf>
    <xf numFmtId="49" fontId="13" fillId="0" borderId="18" xfId="452" applyNumberFormat="1" applyFont="1" applyBorder="1" applyAlignment="1">
      <alignment horizontal="center" wrapText="1"/>
    </xf>
    <xf numFmtId="49" fontId="13" fillId="25" borderId="19" xfId="452" applyNumberFormat="1" applyFont="1" applyFill="1" applyBorder="1" applyAlignment="1">
      <alignment wrapText="1"/>
    </xf>
    <xf numFmtId="49" fontId="13" fillId="0" borderId="19" xfId="452" applyNumberFormat="1" applyFont="1" applyBorder="1" applyAlignment="1">
      <alignment horizontal="center" wrapText="1"/>
    </xf>
    <xf numFmtId="49" fontId="13" fillId="0" borderId="23" xfId="452" applyNumberFormat="1" applyFont="1" applyBorder="1" applyAlignment="1">
      <alignment wrapText="1"/>
    </xf>
    <xf numFmtId="0" fontId="13" fillId="25" borderId="19" xfId="452" applyFont="1" applyFill="1" applyBorder="1"/>
    <xf numFmtId="0" fontId="13" fillId="0" borderId="19" xfId="452" applyFont="1" applyBorder="1" applyAlignment="1">
      <alignment horizontal="center"/>
    </xf>
    <xf numFmtId="0" fontId="13" fillId="25" borderId="19" xfId="452" applyFont="1" applyFill="1" applyBorder="1" applyAlignment="1">
      <alignment horizontal="center"/>
    </xf>
    <xf numFmtId="0" fontId="13" fillId="0" borderId="19" xfId="452" applyFont="1" applyBorder="1"/>
    <xf numFmtId="49" fontId="13" fillId="0" borderId="20" xfId="452" applyNumberFormat="1" applyFont="1" applyBorder="1" applyAlignment="1">
      <alignment horizontal="center" wrapText="1"/>
    </xf>
    <xf numFmtId="49" fontId="13" fillId="0" borderId="0" xfId="478" applyNumberFormat="1" applyFont="1" applyBorder="1" applyAlignment="1">
      <alignment horizontal="center" wrapText="1"/>
    </xf>
    <xf numFmtId="49" fontId="13" fillId="0" borderId="15" xfId="452" applyNumberFormat="1" applyFont="1" applyBorder="1" applyAlignment="1">
      <alignment horizontal="center" wrapText="1"/>
    </xf>
    <xf numFmtId="49" fontId="13" fillId="25" borderId="0" xfId="452" applyNumberFormat="1" applyFont="1" applyFill="1" applyAlignment="1">
      <alignment wrapText="1"/>
    </xf>
    <xf numFmtId="49" fontId="13" fillId="0" borderId="0" xfId="452" applyNumberFormat="1" applyFont="1" applyAlignment="1">
      <alignment horizontal="center" wrapText="1"/>
    </xf>
    <xf numFmtId="49" fontId="13" fillId="0" borderId="22" xfId="452" applyNumberFormat="1" applyFont="1" applyBorder="1" applyAlignment="1">
      <alignment wrapText="1"/>
    </xf>
    <xf numFmtId="0" fontId="13" fillId="25" borderId="0" xfId="452" applyFont="1" applyFill="1"/>
    <xf numFmtId="0" fontId="13" fillId="0" borderId="0" xfId="452" applyFont="1" applyAlignment="1">
      <alignment horizontal="center"/>
    </xf>
    <xf numFmtId="0" fontId="13" fillId="25" borderId="0" xfId="452" applyFont="1" applyFill="1" applyAlignment="1">
      <alignment horizontal="center"/>
    </xf>
    <xf numFmtId="0" fontId="13" fillId="0" borderId="0" xfId="452" applyFont="1"/>
    <xf numFmtId="49" fontId="13" fillId="0" borderId="16" xfId="452" applyNumberFormat="1" applyFont="1" applyBorder="1" applyAlignment="1">
      <alignment horizontal="center" wrapText="1"/>
    </xf>
    <xf numFmtId="0" fontId="13" fillId="0" borderId="21" xfId="452" applyFont="1" applyBorder="1" applyAlignment="1">
      <alignment horizontal="center"/>
    </xf>
    <xf numFmtId="0" fontId="13" fillId="25" borderId="12" xfId="452" applyFont="1" applyFill="1" applyBorder="1"/>
    <xf numFmtId="0" fontId="13" fillId="0" borderId="12" xfId="452" applyFont="1" applyBorder="1"/>
    <xf numFmtId="0" fontId="13" fillId="0" borderId="21" xfId="452" applyFont="1" applyBorder="1"/>
    <xf numFmtId="0" fontId="13" fillId="0" borderId="13" xfId="452" applyFont="1" applyBorder="1"/>
    <xf numFmtId="0" fontId="13" fillId="0" borderId="22" xfId="452" applyFont="1" applyBorder="1" applyAlignment="1">
      <alignment horizontal="center"/>
    </xf>
    <xf numFmtId="5" fontId="75" fillId="0" borderId="0" xfId="452" applyNumberFormat="1" applyFont="1"/>
    <xf numFmtId="10" fontId="75" fillId="0" borderId="0" xfId="452" applyNumberFormat="1" applyFont="1"/>
    <xf numFmtId="0" fontId="13" fillId="0" borderId="22" xfId="452" applyFont="1" applyBorder="1"/>
    <xf numFmtId="10" fontId="13" fillId="0" borderId="0" xfId="478" applyNumberFormat="1" applyFont="1" applyBorder="1"/>
    <xf numFmtId="49" fontId="13" fillId="0" borderId="0" xfId="452" applyNumberFormat="1" applyFont="1" applyAlignment="1">
      <alignment wrapText="1"/>
    </xf>
    <xf numFmtId="10" fontId="74" fillId="0" borderId="0" xfId="452" applyNumberFormat="1" applyFont="1"/>
    <xf numFmtId="166" fontId="78" fillId="0" borderId="0" xfId="452" applyNumberFormat="1" applyFont="1"/>
    <xf numFmtId="164" fontId="13" fillId="0" borderId="0" xfId="478" applyNumberFormat="1" applyFont="1" applyBorder="1"/>
    <xf numFmtId="5" fontId="77" fillId="0" borderId="0" xfId="452" applyNumberFormat="1" applyFont="1"/>
    <xf numFmtId="10" fontId="15" fillId="0" borderId="0" xfId="478" applyNumberFormat="1" applyFont="1" applyBorder="1" applyAlignment="1">
      <alignment horizontal="center" wrapText="1"/>
    </xf>
    <xf numFmtId="0" fontId="13" fillId="0" borderId="24" xfId="452" applyFont="1" applyBorder="1" applyAlignment="1">
      <alignment horizontal="center"/>
    </xf>
    <xf numFmtId="0" fontId="13" fillId="25" borderId="9" xfId="452" applyFont="1" applyFill="1" applyBorder="1"/>
    <xf numFmtId="0" fontId="13" fillId="0" borderId="9" xfId="452" applyFont="1" applyBorder="1"/>
    <xf numFmtId="0" fontId="13" fillId="0" borderId="24" xfId="452" applyFont="1" applyBorder="1"/>
    <xf numFmtId="0" fontId="13" fillId="0" borderId="17" xfId="452" applyFont="1" applyBorder="1"/>
    <xf numFmtId="0" fontId="13" fillId="0" borderId="15" xfId="478" applyFont="1" applyBorder="1" applyAlignment="1">
      <alignment horizontal="center"/>
    </xf>
    <xf numFmtId="0" fontId="13" fillId="25" borderId="0" xfId="478" applyFont="1" applyFill="1" applyBorder="1"/>
    <xf numFmtId="0" fontId="13" fillId="25" borderId="0" xfId="478" applyFont="1" applyFill="1" applyBorder="1" applyAlignment="1">
      <alignment horizontal="center"/>
    </xf>
    <xf numFmtId="0" fontId="13" fillId="0" borderId="16" xfId="478" applyFont="1" applyBorder="1"/>
    <xf numFmtId="0" fontId="13" fillId="0" borderId="0" xfId="478" applyFont="1" applyFill="1" applyBorder="1" applyAlignment="1">
      <alignment horizontal="center"/>
    </xf>
    <xf numFmtId="0" fontId="13" fillId="0" borderId="0" xfId="478" applyFont="1" applyFill="1" applyBorder="1"/>
    <xf numFmtId="0" fontId="13" fillId="0" borderId="0" xfId="478" applyFont="1" applyFill="1"/>
    <xf numFmtId="0" fontId="79" fillId="0" borderId="0" xfId="478" applyFont="1" applyFill="1" applyBorder="1" applyAlignment="1">
      <alignment horizontal="center"/>
    </xf>
    <xf numFmtId="0" fontId="13" fillId="0" borderId="0" xfId="452" applyFont="1" applyBorder="1" applyAlignment="1">
      <alignment horizontal="center"/>
    </xf>
    <xf numFmtId="0" fontId="13" fillId="0" borderId="0" xfId="452" applyFont="1" applyBorder="1"/>
    <xf numFmtId="173" fontId="13" fillId="0" borderId="0" xfId="132" applyNumberFormat="1" applyFont="1" applyFill="1" applyBorder="1"/>
    <xf numFmtId="173" fontId="13" fillId="0" borderId="0" xfId="132" applyNumberFormat="1" applyFont="1" applyFill="1" applyBorder="1" applyAlignment="1">
      <alignment horizontal="right"/>
    </xf>
    <xf numFmtId="173" fontId="13" fillId="0" borderId="0" xfId="132" applyNumberFormat="1" applyFont="1" applyFill="1" applyAlignment="1">
      <alignment horizontal="right"/>
    </xf>
    <xf numFmtId="167" fontId="13" fillId="0" borderId="0" xfId="452" applyNumberFormat="1" applyFont="1"/>
    <xf numFmtId="0" fontId="13" fillId="0" borderId="0" xfId="452" applyFont="1" applyFill="1"/>
    <xf numFmtId="165" fontId="13" fillId="0" borderId="0" xfId="527" applyNumberFormat="1" applyFont="1" applyFill="1"/>
    <xf numFmtId="0" fontId="13" fillId="0" borderId="0" xfId="452" applyFont="1" applyFill="1" applyBorder="1"/>
    <xf numFmtId="0" fontId="13" fillId="0" borderId="0" xfId="452" applyFont="1" applyFill="1" applyBorder="1" applyAlignment="1">
      <alignment horizontal="center"/>
    </xf>
    <xf numFmtId="49" fontId="13" fillId="0" borderId="0" xfId="452" applyNumberFormat="1" applyFont="1" applyFill="1" applyBorder="1" applyAlignment="1">
      <alignment horizontal="center" wrapText="1"/>
    </xf>
    <xf numFmtId="37" fontId="13" fillId="0" borderId="0" xfId="452" applyNumberFormat="1" applyFont="1" applyFill="1" applyBorder="1" applyAlignment="1">
      <alignment horizontal="center"/>
    </xf>
    <xf numFmtId="0" fontId="5" fillId="28" borderId="0" xfId="0" applyFont="1" applyFill="1"/>
    <xf numFmtId="0" fontId="5" fillId="28" borderId="0" xfId="0" applyFont="1" applyFill="1" applyAlignment="1">
      <alignment horizontal="left"/>
    </xf>
    <xf numFmtId="0" fontId="13" fillId="0" borderId="0" xfId="478" applyFont="1" applyAlignment="1">
      <alignment horizontal="center" vertical="center"/>
    </xf>
    <xf numFmtId="169" fontId="77" fillId="0" borderId="29" xfId="488" applyNumberFormat="1" applyFont="1" applyBorder="1" applyAlignment="1">
      <alignment horizontal="center"/>
    </xf>
    <xf numFmtId="0" fontId="74" fillId="0" borderId="0" xfId="452" applyNumberFormat="1" applyFont="1" applyAlignment="1">
      <alignment horizontal="center" wrapText="1"/>
    </xf>
    <xf numFmtId="0" fontId="15" fillId="0" borderId="0" xfId="452" applyFont="1" applyAlignment="1">
      <alignment horizontal="center" vertical="center"/>
    </xf>
    <xf numFmtId="37" fontId="13" fillId="0" borderId="0" xfId="452" applyNumberFormat="1" applyFont="1" applyAlignment="1">
      <alignment horizontal="center"/>
    </xf>
    <xf numFmtId="0" fontId="13" fillId="0" borderId="12" xfId="452" applyFont="1" applyFill="1" applyBorder="1"/>
    <xf numFmtId="10" fontId="13" fillId="0" borderId="0" xfId="452" applyNumberFormat="1" applyFont="1" applyFill="1"/>
    <xf numFmtId="166" fontId="13" fillId="0" borderId="0" xfId="452" applyNumberFormat="1" applyFont="1" applyFill="1"/>
    <xf numFmtId="10" fontId="15" fillId="0" borderId="0" xfId="452" applyNumberFormat="1" applyFont="1" applyFill="1"/>
    <xf numFmtId="10" fontId="15" fillId="0" borderId="16" xfId="452" applyNumberFormat="1" applyFont="1" applyFill="1" applyBorder="1" applyAlignment="1">
      <alignment horizontal="right" wrapText="1"/>
    </xf>
    <xf numFmtId="172" fontId="13" fillId="0" borderId="0" xfId="452" applyNumberFormat="1" applyFont="1" applyFill="1" applyAlignment="1">
      <alignment horizontal="center"/>
    </xf>
    <xf numFmtId="172" fontId="74" fillId="0" borderId="0" xfId="452" applyNumberFormat="1" applyFont="1" applyFill="1" applyAlignment="1">
      <alignment horizontal="center"/>
    </xf>
    <xf numFmtId="10" fontId="13" fillId="0" borderId="16" xfId="452" applyNumberFormat="1" applyFont="1" applyFill="1" applyBorder="1"/>
    <xf numFmtId="164" fontId="13" fillId="0" borderId="16" xfId="452" applyNumberFormat="1" applyFont="1" applyFill="1" applyBorder="1"/>
    <xf numFmtId="0" fontId="13" fillId="0" borderId="16" xfId="452" applyFont="1" applyFill="1" applyBorder="1"/>
    <xf numFmtId="167" fontId="13" fillId="0" borderId="0" xfId="452" applyNumberFormat="1" applyFont="1" applyFill="1"/>
    <xf numFmtId="0" fontId="13" fillId="0" borderId="0" xfId="452" applyFont="1" applyFill="1" applyAlignment="1">
      <alignment horizontal="center"/>
    </xf>
    <xf numFmtId="173" fontId="13" fillId="0" borderId="0" xfId="132" applyNumberFormat="1" applyFont="1" applyFill="1" applyAlignment="1">
      <alignment horizontal="right" vertical="center"/>
    </xf>
    <xf numFmtId="0" fontId="13" fillId="0" borderId="0" xfId="452" applyFont="1" applyFill="1" applyAlignment="1">
      <alignment horizontal="right"/>
    </xf>
    <xf numFmtId="172" fontId="13" fillId="0" borderId="0" xfId="452" applyNumberFormat="1" applyFont="1" applyFill="1"/>
    <xf numFmtId="172" fontId="13" fillId="0" borderId="0" xfId="452" applyNumberFormat="1" applyFont="1" applyFill="1" applyAlignment="1">
      <alignment horizontal="right"/>
    </xf>
    <xf numFmtId="0" fontId="13" fillId="0" borderId="0" xfId="478" applyFont="1" applyFill="1" applyAlignment="1">
      <alignment horizontal="left" wrapText="1"/>
    </xf>
    <xf numFmtId="0" fontId="13" fillId="0" borderId="0" xfId="478" applyFont="1" applyFill="1" applyAlignment="1">
      <alignment horizontal="left" wrapText="1"/>
    </xf>
    <xf numFmtId="0" fontId="76" fillId="0" borderId="15" xfId="488" applyFont="1" applyFill="1" applyBorder="1"/>
    <xf numFmtId="0" fontId="77" fillId="0" borderId="15" xfId="488" applyFont="1" applyFill="1" applyBorder="1" applyAlignment="1">
      <alignment horizontal="right"/>
    </xf>
    <xf numFmtId="0" fontId="75" fillId="0" borderId="15" xfId="488" applyFont="1" applyFill="1" applyBorder="1" applyAlignment="1">
      <alignment horizontal="left"/>
    </xf>
    <xf numFmtId="0" fontId="77" fillId="0" borderId="14" xfId="488" applyFont="1" applyFill="1" applyBorder="1" applyAlignment="1">
      <alignment horizontal="right"/>
    </xf>
    <xf numFmtId="0" fontId="77" fillId="0" borderId="21" xfId="488" applyFont="1" applyBorder="1" applyAlignment="1">
      <alignment horizontal="center" wrapText="1"/>
    </xf>
    <xf numFmtId="0" fontId="77" fillId="0" borderId="22" xfId="488" applyFont="1" applyBorder="1" applyAlignment="1">
      <alignment horizontal="center" wrapText="1"/>
    </xf>
    <xf numFmtId="169" fontId="77" fillId="29" borderId="27" xfId="488" applyNumberFormat="1" applyFont="1" applyFill="1" applyBorder="1" applyAlignment="1">
      <alignment horizontal="center"/>
    </xf>
    <xf numFmtId="0" fontId="81" fillId="0" borderId="0" xfId="488" applyFont="1"/>
    <xf numFmtId="0" fontId="81" fillId="0" borderId="0" xfId="488" applyFont="1" applyFill="1"/>
    <xf numFmtId="169" fontId="75" fillId="0" borderId="22" xfId="392" applyNumberFormat="1" applyFont="1" applyFill="1" applyBorder="1" applyAlignment="1">
      <alignment horizontal="center"/>
    </xf>
    <xf numFmtId="169" fontId="77" fillId="29" borderId="24" xfId="488" applyNumberFormat="1" applyFont="1" applyFill="1" applyBorder="1" applyAlignment="1">
      <alignment horizontal="center"/>
    </xf>
    <xf numFmtId="169" fontId="77" fillId="0" borderId="27" xfId="488" applyNumberFormat="1" applyFont="1" applyFill="1" applyBorder="1" applyAlignment="1">
      <alignment horizontal="center"/>
    </xf>
    <xf numFmtId="0" fontId="77" fillId="0" borderId="24" xfId="488" applyFont="1" applyBorder="1" applyAlignment="1">
      <alignment horizontal="center"/>
    </xf>
    <xf numFmtId="10" fontId="76" fillId="0" borderId="22" xfId="527" applyNumberFormat="1" applyFont="1" applyFill="1" applyBorder="1" applyAlignment="1">
      <alignment horizontal="right"/>
    </xf>
    <xf numFmtId="0" fontId="83" fillId="0" borderId="0" xfId="960" applyFont="1"/>
    <xf numFmtId="0" fontId="84" fillId="0" borderId="0" xfId="960" applyFont="1"/>
    <xf numFmtId="168" fontId="83" fillId="0" borderId="0" xfId="961" applyNumberFormat="1" applyFont="1" applyFill="1" applyAlignment="1">
      <alignment horizontal="right"/>
    </xf>
    <xf numFmtId="0" fontId="85" fillId="0" borderId="0" xfId="960" applyFont="1"/>
    <xf numFmtId="0" fontId="86" fillId="0" borderId="0" xfId="960" applyFont="1"/>
    <xf numFmtId="0" fontId="86" fillId="0" borderId="11" xfId="960" applyFont="1" applyBorder="1"/>
    <xf numFmtId="0" fontId="86" fillId="0" borderId="12" xfId="960" applyFont="1" applyBorder="1"/>
    <xf numFmtId="0" fontId="87" fillId="0" borderId="12" xfId="960" applyFont="1" applyBorder="1" applyAlignment="1">
      <alignment horizontal="center"/>
    </xf>
    <xf numFmtId="0" fontId="87" fillId="0" borderId="13" xfId="960" applyFont="1" applyBorder="1" applyAlignment="1">
      <alignment horizontal="center"/>
    </xf>
    <xf numFmtId="0" fontId="86" fillId="0" borderId="15" xfId="960" applyFont="1" applyBorder="1"/>
    <xf numFmtId="0" fontId="87" fillId="0" borderId="0" xfId="960" applyFont="1" applyAlignment="1">
      <alignment horizontal="center"/>
    </xf>
    <xf numFmtId="0" fontId="87" fillId="0" borderId="16" xfId="960" applyFont="1" applyBorder="1" applyAlignment="1">
      <alignment horizontal="center"/>
    </xf>
    <xf numFmtId="0" fontId="86" fillId="0" borderId="14" xfId="960" applyFont="1" applyBorder="1"/>
    <xf numFmtId="0" fontId="86" fillId="0" borderId="9" xfId="960" applyFont="1" applyBorder="1"/>
    <xf numFmtId="5" fontId="86" fillId="0" borderId="9" xfId="960" applyNumberFormat="1" applyFont="1" applyBorder="1"/>
    <xf numFmtId="5" fontId="86" fillId="0" borderId="17" xfId="960" applyNumberFormat="1" applyFont="1" applyBorder="1"/>
    <xf numFmtId="0" fontId="88" fillId="0" borderId="0" xfId="960" applyFont="1"/>
    <xf numFmtId="37" fontId="86" fillId="0" borderId="0" xfId="960" applyNumberFormat="1" applyFont="1"/>
    <xf numFmtId="0" fontId="86" fillId="0" borderId="0" xfId="960" applyFont="1" applyAlignment="1">
      <alignment horizontal="center"/>
    </xf>
    <xf numFmtId="176" fontId="86" fillId="0" borderId="0" xfId="960" applyNumberFormat="1" applyFont="1" applyAlignment="1">
      <alignment horizontal="center"/>
    </xf>
    <xf numFmtId="176" fontId="86" fillId="0" borderId="0" xfId="960" quotePrefix="1" applyNumberFormat="1" applyFont="1" applyAlignment="1">
      <alignment horizontal="center"/>
    </xf>
    <xf numFmtId="38" fontId="86" fillId="0" borderId="0" xfId="960" applyNumberFormat="1" applyFont="1"/>
    <xf numFmtId="6" fontId="86" fillId="0" borderId="0" xfId="962" applyNumberFormat="1" applyFont="1" applyFill="1"/>
    <xf numFmtId="44" fontId="86" fillId="0" borderId="0" xfId="962" applyFont="1" applyFill="1"/>
    <xf numFmtId="178" fontId="86" fillId="0" borderId="0" xfId="962" applyNumberFormat="1" applyFont="1" applyFill="1"/>
    <xf numFmtId="176" fontId="89" fillId="0" borderId="0" xfId="960" applyNumberFormat="1" applyFont="1"/>
    <xf numFmtId="179" fontId="86" fillId="0" borderId="0" xfId="962" applyNumberFormat="1" applyFont="1" applyFill="1"/>
    <xf numFmtId="170" fontId="86" fillId="0" borderId="0" xfId="960" applyNumberFormat="1" applyFont="1"/>
    <xf numFmtId="38" fontId="86" fillId="0" borderId="0" xfId="962" applyNumberFormat="1" applyFont="1" applyFill="1"/>
    <xf numFmtId="180" fontId="86" fillId="0" borderId="0" xfId="960" applyNumberFormat="1" applyFont="1"/>
    <xf numFmtId="3" fontId="86" fillId="0" borderId="0" xfId="960" applyNumberFormat="1" applyFont="1"/>
    <xf numFmtId="0" fontId="86" fillId="0" borderId="31" xfId="960" applyFont="1" applyBorder="1"/>
    <xf numFmtId="38" fontId="86" fillId="0" borderId="31" xfId="960" applyNumberFormat="1" applyFont="1" applyBorder="1"/>
    <xf numFmtId="3" fontId="86" fillId="0" borderId="31" xfId="960" applyNumberFormat="1" applyFont="1" applyBorder="1"/>
    <xf numFmtId="6" fontId="86" fillId="0" borderId="31" xfId="960" applyNumberFormat="1" applyFont="1" applyBorder="1"/>
    <xf numFmtId="168" fontId="85" fillId="0" borderId="0" xfId="954" applyNumberFormat="1" applyFont="1" applyFill="1"/>
    <xf numFmtId="37" fontId="85" fillId="0" borderId="0" xfId="960" applyNumberFormat="1" applyFont="1"/>
    <xf numFmtId="169" fontId="85" fillId="0" borderId="0" xfId="962" applyNumberFormat="1" applyFont="1" applyFill="1" applyAlignment="1">
      <alignment horizontal="right"/>
    </xf>
    <xf numFmtId="0" fontId="13" fillId="0" borderId="0" xfId="960" applyFont="1"/>
    <xf numFmtId="166" fontId="13" fillId="0" borderId="0" xfId="963" applyNumberFormat="1" applyFont="1" applyFill="1"/>
    <xf numFmtId="0" fontId="90" fillId="0" borderId="0" xfId="960" applyFont="1"/>
    <xf numFmtId="38" fontId="13" fillId="0" borderId="0" xfId="960" applyNumberFormat="1" applyFont="1"/>
    <xf numFmtId="176" fontId="90" fillId="0" borderId="0" xfId="960" applyNumberFormat="1" applyFont="1"/>
    <xf numFmtId="6" fontId="13" fillId="0" borderId="0" xfId="960" applyNumberFormat="1" applyFont="1"/>
    <xf numFmtId="168" fontId="83" fillId="0" borderId="0" xfId="961" applyNumberFormat="1" applyFont="1" applyFill="1"/>
    <xf numFmtId="38" fontId="83" fillId="0" borderId="0" xfId="960" applyNumberFormat="1" applyFont="1"/>
    <xf numFmtId="168" fontId="86" fillId="30" borderId="0" xfId="961" applyNumberFormat="1" applyFont="1" applyFill="1"/>
    <xf numFmtId="177" fontId="86" fillId="30" borderId="0" xfId="960" applyNumberFormat="1" applyFont="1" applyFill="1"/>
    <xf numFmtId="0" fontId="86" fillId="0" borderId="0" xfId="960" applyFont="1" applyFill="1" applyAlignment="1">
      <alignment horizontal="center"/>
    </xf>
    <xf numFmtId="10" fontId="86" fillId="0" borderId="0" xfId="527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92" fillId="0" borderId="0" xfId="488" applyFont="1" applyAlignment="1">
      <alignment horizontal="center"/>
    </xf>
    <xf numFmtId="0" fontId="92" fillId="0" borderId="0" xfId="488" applyFont="1" applyAlignment="1">
      <alignment horizontal="center" wrapText="1"/>
    </xf>
    <xf numFmtId="0" fontId="77" fillId="0" borderId="21" xfId="488" applyFont="1" applyBorder="1" applyAlignment="1">
      <alignment horizontal="center" wrapText="1"/>
    </xf>
    <xf numFmtId="0" fontId="77" fillId="0" borderId="22" xfId="488" applyFont="1" applyBorder="1" applyAlignment="1">
      <alignment horizontal="center" wrapText="1"/>
    </xf>
    <xf numFmtId="49" fontId="15" fillId="0" borderId="0" xfId="478" applyNumberFormat="1" applyFont="1" applyAlignment="1">
      <alignment horizontal="center"/>
    </xf>
    <xf numFmtId="49" fontId="73" fillId="0" borderId="0" xfId="478" applyNumberFormat="1" applyFont="1" applyAlignment="1">
      <alignment horizontal="center"/>
    </xf>
    <xf numFmtId="0" fontId="13" fillId="0" borderId="0" xfId="478" applyFont="1" applyFill="1" applyAlignment="1">
      <alignment horizontal="left" wrapText="1"/>
    </xf>
    <xf numFmtId="0" fontId="13" fillId="0" borderId="0" xfId="452" applyFont="1" applyFill="1" applyAlignment="1">
      <alignment horizontal="left" wrapText="1"/>
    </xf>
    <xf numFmtId="0" fontId="82" fillId="0" borderId="0" xfId="960" applyFont="1" applyAlignment="1">
      <alignment horizontal="center"/>
    </xf>
  </cellXfs>
  <cellStyles count="96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28" builtinId="3"/>
    <cellStyle name="Comma 10" xfId="29" xr:uid="{00000000-0005-0000-0000-00001C000000}"/>
    <cellStyle name="Comma 10 2" xfId="30" xr:uid="{00000000-0005-0000-0000-00001D000000}"/>
    <cellStyle name="Comma 10 3" xfId="31" xr:uid="{00000000-0005-0000-0000-00001E000000}"/>
    <cellStyle name="Comma 10 3 2" xfId="32" xr:uid="{00000000-0005-0000-0000-00001F000000}"/>
    <cellStyle name="Comma 10 3 3" xfId="33" xr:uid="{00000000-0005-0000-0000-000020000000}"/>
    <cellStyle name="Comma 10 4" xfId="34" xr:uid="{00000000-0005-0000-0000-000021000000}"/>
    <cellStyle name="Comma 10 4 2" xfId="35" xr:uid="{00000000-0005-0000-0000-000022000000}"/>
    <cellStyle name="Comma 10 4 3" xfId="36" xr:uid="{00000000-0005-0000-0000-000023000000}"/>
    <cellStyle name="Comma 10 4 4" xfId="37" xr:uid="{00000000-0005-0000-0000-000024000000}"/>
    <cellStyle name="Comma 10 4 4 2" xfId="954" xr:uid="{0F1FEE47-2F4A-4A33-8A24-EC8D66240175}"/>
    <cellStyle name="Comma 10 5" xfId="38" xr:uid="{00000000-0005-0000-0000-000025000000}"/>
    <cellStyle name="Comma 10 5 2" xfId="39" xr:uid="{00000000-0005-0000-0000-000026000000}"/>
    <cellStyle name="Comma 10 5 2 2" xfId="40" xr:uid="{00000000-0005-0000-0000-000027000000}"/>
    <cellStyle name="Comma 10 5 2 3" xfId="41" xr:uid="{00000000-0005-0000-0000-000028000000}"/>
    <cellStyle name="Comma 10 5 2 3 2" xfId="42" xr:uid="{00000000-0005-0000-0000-000029000000}"/>
    <cellStyle name="Comma 10 5 3" xfId="43" xr:uid="{00000000-0005-0000-0000-00002A000000}"/>
    <cellStyle name="Comma 10 6" xfId="44" xr:uid="{00000000-0005-0000-0000-00002B000000}"/>
    <cellStyle name="Comma 10 6 2" xfId="45" xr:uid="{00000000-0005-0000-0000-00002C000000}"/>
    <cellStyle name="Comma 10 6 3" xfId="46" xr:uid="{00000000-0005-0000-0000-00002D000000}"/>
    <cellStyle name="Comma 10 6 3 2" xfId="47" xr:uid="{00000000-0005-0000-0000-00002E000000}"/>
    <cellStyle name="Comma 10 7" xfId="48" xr:uid="{00000000-0005-0000-0000-00002F000000}"/>
    <cellStyle name="Comma 10 8" xfId="49" xr:uid="{00000000-0005-0000-0000-000030000000}"/>
    <cellStyle name="Comma 10 8 2" xfId="50" xr:uid="{00000000-0005-0000-0000-000031000000}"/>
    <cellStyle name="Comma 10 9" xfId="947" xr:uid="{B9B83C04-9229-44A7-9DD9-B3431E6E4056}"/>
    <cellStyle name="Comma 11" xfId="51" xr:uid="{00000000-0005-0000-0000-000032000000}"/>
    <cellStyle name="Comma 11 10" xfId="52" xr:uid="{00000000-0005-0000-0000-000033000000}"/>
    <cellStyle name="Comma 11 11" xfId="53" xr:uid="{00000000-0005-0000-0000-000034000000}"/>
    <cellStyle name="Comma 11 11 2" xfId="54" xr:uid="{00000000-0005-0000-0000-000035000000}"/>
    <cellStyle name="Comma 11 11 2 2" xfId="55" xr:uid="{00000000-0005-0000-0000-000036000000}"/>
    <cellStyle name="Comma 11 11 2 3" xfId="56" xr:uid="{00000000-0005-0000-0000-000037000000}"/>
    <cellStyle name="Comma 11 11 2 3 2" xfId="57" xr:uid="{00000000-0005-0000-0000-000038000000}"/>
    <cellStyle name="Comma 11 12" xfId="58" xr:uid="{00000000-0005-0000-0000-000039000000}"/>
    <cellStyle name="Comma 11 13" xfId="59" xr:uid="{00000000-0005-0000-0000-00003A000000}"/>
    <cellStyle name="Comma 11 13 2" xfId="60" xr:uid="{00000000-0005-0000-0000-00003B000000}"/>
    <cellStyle name="Comma 11 13 2 2" xfId="61" xr:uid="{00000000-0005-0000-0000-00003C000000}"/>
    <cellStyle name="Comma 11 13 2 3" xfId="62" xr:uid="{00000000-0005-0000-0000-00003D000000}"/>
    <cellStyle name="Comma 11 13 2 3 2" xfId="63" xr:uid="{00000000-0005-0000-0000-00003E000000}"/>
    <cellStyle name="Comma 11 2" xfId="64" xr:uid="{00000000-0005-0000-0000-00003F000000}"/>
    <cellStyle name="Comma 11 3" xfId="65" xr:uid="{00000000-0005-0000-0000-000040000000}"/>
    <cellStyle name="Comma 11 4" xfId="66" xr:uid="{00000000-0005-0000-0000-000041000000}"/>
    <cellStyle name="Comma 11 5" xfId="67" xr:uid="{00000000-0005-0000-0000-000042000000}"/>
    <cellStyle name="Comma 11 6" xfId="68" xr:uid="{00000000-0005-0000-0000-000043000000}"/>
    <cellStyle name="Comma 11 7" xfId="69" xr:uid="{00000000-0005-0000-0000-000044000000}"/>
    <cellStyle name="Comma 11 7 2" xfId="70" xr:uid="{00000000-0005-0000-0000-000045000000}"/>
    <cellStyle name="Comma 11 7 2 2" xfId="71" xr:uid="{00000000-0005-0000-0000-000046000000}"/>
    <cellStyle name="Comma 11 7 2 3" xfId="72" xr:uid="{00000000-0005-0000-0000-000047000000}"/>
    <cellStyle name="Comma 11 8" xfId="73" xr:uid="{00000000-0005-0000-0000-000048000000}"/>
    <cellStyle name="Comma 11 9" xfId="74" xr:uid="{00000000-0005-0000-0000-000049000000}"/>
    <cellStyle name="Comma 12" xfId="75" xr:uid="{00000000-0005-0000-0000-00004A000000}"/>
    <cellStyle name="Comma 12 10" xfId="76" xr:uid="{00000000-0005-0000-0000-00004B000000}"/>
    <cellStyle name="Comma 12 10 2" xfId="77" xr:uid="{00000000-0005-0000-0000-00004C000000}"/>
    <cellStyle name="Comma 12 10 2 2" xfId="78" xr:uid="{00000000-0005-0000-0000-00004D000000}"/>
    <cellStyle name="Comma 12 10 2 3" xfId="79" xr:uid="{00000000-0005-0000-0000-00004E000000}"/>
    <cellStyle name="Comma 12 10 2 3 2" xfId="80" xr:uid="{00000000-0005-0000-0000-00004F000000}"/>
    <cellStyle name="Comma 12 11" xfId="81" xr:uid="{00000000-0005-0000-0000-000050000000}"/>
    <cellStyle name="Comma 12 12" xfId="82" xr:uid="{00000000-0005-0000-0000-000051000000}"/>
    <cellStyle name="Comma 12 12 2" xfId="83" xr:uid="{00000000-0005-0000-0000-000052000000}"/>
    <cellStyle name="Comma 12 12 2 2" xfId="84" xr:uid="{00000000-0005-0000-0000-000053000000}"/>
    <cellStyle name="Comma 12 12 2 3" xfId="85" xr:uid="{00000000-0005-0000-0000-000054000000}"/>
    <cellStyle name="Comma 12 12 2 3 2" xfId="86" xr:uid="{00000000-0005-0000-0000-000055000000}"/>
    <cellStyle name="Comma 12 2" xfId="87" xr:uid="{00000000-0005-0000-0000-000056000000}"/>
    <cellStyle name="Comma 12 3" xfId="88" xr:uid="{00000000-0005-0000-0000-000057000000}"/>
    <cellStyle name="Comma 12 4" xfId="89" xr:uid="{00000000-0005-0000-0000-000058000000}"/>
    <cellStyle name="Comma 12 5" xfId="90" xr:uid="{00000000-0005-0000-0000-000059000000}"/>
    <cellStyle name="Comma 12 6" xfId="91" xr:uid="{00000000-0005-0000-0000-00005A000000}"/>
    <cellStyle name="Comma 12 6 2" xfId="92" xr:uid="{00000000-0005-0000-0000-00005B000000}"/>
    <cellStyle name="Comma 12 6 2 2" xfId="93" xr:uid="{00000000-0005-0000-0000-00005C000000}"/>
    <cellStyle name="Comma 12 6 2 3" xfId="94" xr:uid="{00000000-0005-0000-0000-00005D000000}"/>
    <cellStyle name="Comma 12 7" xfId="95" xr:uid="{00000000-0005-0000-0000-00005E000000}"/>
    <cellStyle name="Comma 12 8" xfId="96" xr:uid="{00000000-0005-0000-0000-00005F000000}"/>
    <cellStyle name="Comma 12 9" xfId="97" xr:uid="{00000000-0005-0000-0000-000060000000}"/>
    <cellStyle name="Comma 13" xfId="98" xr:uid="{00000000-0005-0000-0000-000061000000}"/>
    <cellStyle name="Comma 13 2" xfId="99" xr:uid="{00000000-0005-0000-0000-000062000000}"/>
    <cellStyle name="Comma 13 3" xfId="100" xr:uid="{00000000-0005-0000-0000-000063000000}"/>
    <cellStyle name="Comma 13 4" xfId="101" xr:uid="{00000000-0005-0000-0000-000064000000}"/>
    <cellStyle name="Comma 13 5" xfId="102" xr:uid="{00000000-0005-0000-0000-000065000000}"/>
    <cellStyle name="Comma 13 6" xfId="103" xr:uid="{00000000-0005-0000-0000-000066000000}"/>
    <cellStyle name="Comma 14" xfId="104" xr:uid="{00000000-0005-0000-0000-000067000000}"/>
    <cellStyle name="Comma 14 2" xfId="105" xr:uid="{00000000-0005-0000-0000-000068000000}"/>
    <cellStyle name="Comma 14 3" xfId="106" xr:uid="{00000000-0005-0000-0000-000069000000}"/>
    <cellStyle name="Comma 14 4" xfId="107" xr:uid="{00000000-0005-0000-0000-00006A000000}"/>
    <cellStyle name="Comma 14 5" xfId="108" xr:uid="{00000000-0005-0000-0000-00006B000000}"/>
    <cellStyle name="Comma 15" xfId="109" xr:uid="{00000000-0005-0000-0000-00006C000000}"/>
    <cellStyle name="Comma 15 2" xfId="110" xr:uid="{00000000-0005-0000-0000-00006D000000}"/>
    <cellStyle name="Comma 15 3" xfId="111" xr:uid="{00000000-0005-0000-0000-00006E000000}"/>
    <cellStyle name="Comma 15 4" xfId="112" xr:uid="{00000000-0005-0000-0000-00006F000000}"/>
    <cellStyle name="Comma 15 5" xfId="113" xr:uid="{00000000-0005-0000-0000-000070000000}"/>
    <cellStyle name="Comma 16" xfId="114" xr:uid="{00000000-0005-0000-0000-000071000000}"/>
    <cellStyle name="Comma 16 2" xfId="115" xr:uid="{00000000-0005-0000-0000-000072000000}"/>
    <cellStyle name="Comma 16 3" xfId="116" xr:uid="{00000000-0005-0000-0000-000073000000}"/>
    <cellStyle name="Comma 16 3 2" xfId="117" xr:uid="{00000000-0005-0000-0000-000074000000}"/>
    <cellStyle name="Comma 16 3 3" xfId="118" xr:uid="{00000000-0005-0000-0000-000075000000}"/>
    <cellStyle name="Comma 16 3 3 2" xfId="119" xr:uid="{00000000-0005-0000-0000-000076000000}"/>
    <cellStyle name="Comma 17" xfId="120" xr:uid="{00000000-0005-0000-0000-000077000000}"/>
    <cellStyle name="Comma 17 2" xfId="121" xr:uid="{00000000-0005-0000-0000-000078000000}"/>
    <cellStyle name="Comma 17 3" xfId="122" xr:uid="{00000000-0005-0000-0000-000079000000}"/>
    <cellStyle name="Comma 17 3 2" xfId="123" xr:uid="{00000000-0005-0000-0000-00007A000000}"/>
    <cellStyle name="Comma 18" xfId="124" xr:uid="{00000000-0005-0000-0000-00007B000000}"/>
    <cellStyle name="Comma 18 2" xfId="125" xr:uid="{00000000-0005-0000-0000-00007C000000}"/>
    <cellStyle name="Comma 18 3" xfId="126" xr:uid="{00000000-0005-0000-0000-00007D000000}"/>
    <cellStyle name="Comma 18 3 2" xfId="127" xr:uid="{00000000-0005-0000-0000-00007E000000}"/>
    <cellStyle name="Comma 19" xfId="128" xr:uid="{00000000-0005-0000-0000-00007F000000}"/>
    <cellStyle name="Comma 19 2" xfId="129" xr:uid="{00000000-0005-0000-0000-000080000000}"/>
    <cellStyle name="Comma 19 3" xfId="130" xr:uid="{00000000-0005-0000-0000-000081000000}"/>
    <cellStyle name="Comma 19 3 2" xfId="131" xr:uid="{00000000-0005-0000-0000-000082000000}"/>
    <cellStyle name="Comma 2" xfId="132" xr:uid="{00000000-0005-0000-0000-000083000000}"/>
    <cellStyle name="Comma 2 2" xfId="133" xr:uid="{00000000-0005-0000-0000-000084000000}"/>
    <cellStyle name="Comma 2 2 2" xfId="134" xr:uid="{00000000-0005-0000-0000-000085000000}"/>
    <cellStyle name="Comma 2 2 3" xfId="135" xr:uid="{00000000-0005-0000-0000-000086000000}"/>
    <cellStyle name="Comma 2 2 4" xfId="136" xr:uid="{00000000-0005-0000-0000-000087000000}"/>
    <cellStyle name="Comma 2 2 5" xfId="137" xr:uid="{00000000-0005-0000-0000-000088000000}"/>
    <cellStyle name="Comma 2 2 6" xfId="138" xr:uid="{00000000-0005-0000-0000-000089000000}"/>
    <cellStyle name="Comma 2 2 6 2" xfId="139" xr:uid="{00000000-0005-0000-0000-00008A000000}"/>
    <cellStyle name="Comma 2 2 6 3" xfId="955" xr:uid="{7EF8F1E8-10D1-4DDD-89E1-4A9182BC9F85}"/>
    <cellStyle name="Comma 2 2 6 4" xfId="958" xr:uid="{98EE6B6A-2CBC-4A53-9D9A-8956EC65803F}"/>
    <cellStyle name="Comma 2 2 7" xfId="140" xr:uid="{00000000-0005-0000-0000-00008B000000}"/>
    <cellStyle name="Comma 2 2 8" xfId="141" xr:uid="{00000000-0005-0000-0000-00008C000000}"/>
    <cellStyle name="Comma 2 2 9" xfId="142" xr:uid="{00000000-0005-0000-0000-00008D000000}"/>
    <cellStyle name="Comma 2 3" xfId="143" xr:uid="{00000000-0005-0000-0000-00008E000000}"/>
    <cellStyle name="Comma 2 3 2" xfId="144" xr:uid="{00000000-0005-0000-0000-00008F000000}"/>
    <cellStyle name="Comma 2 3 3" xfId="145" xr:uid="{00000000-0005-0000-0000-000090000000}"/>
    <cellStyle name="Comma 2 3 4" xfId="146" xr:uid="{00000000-0005-0000-0000-000091000000}"/>
    <cellStyle name="Comma 2 3 4 2" xfId="147" xr:uid="{00000000-0005-0000-0000-000092000000}"/>
    <cellStyle name="Comma 2 3 4 2 2" xfId="148" xr:uid="{00000000-0005-0000-0000-000093000000}"/>
    <cellStyle name="Comma 2 3 4 3" xfId="149" xr:uid="{00000000-0005-0000-0000-000094000000}"/>
    <cellStyle name="Comma 2 3 4 4" xfId="150" xr:uid="{00000000-0005-0000-0000-000095000000}"/>
    <cellStyle name="Comma 2 3 4 5" xfId="151" xr:uid="{00000000-0005-0000-0000-000096000000}"/>
    <cellStyle name="Comma 2 3 4 5 2" xfId="152" xr:uid="{00000000-0005-0000-0000-000097000000}"/>
    <cellStyle name="Comma 2 3 5" xfId="153" xr:uid="{00000000-0005-0000-0000-000098000000}"/>
    <cellStyle name="Comma 2 4" xfId="154" xr:uid="{00000000-0005-0000-0000-000099000000}"/>
    <cellStyle name="Comma 2 5" xfId="155" xr:uid="{00000000-0005-0000-0000-00009A000000}"/>
    <cellStyle name="Comma 20" xfId="156" xr:uid="{00000000-0005-0000-0000-00009B000000}"/>
    <cellStyle name="Comma 20 2" xfId="157" xr:uid="{00000000-0005-0000-0000-00009C000000}"/>
    <cellStyle name="Comma 20 3" xfId="158" xr:uid="{00000000-0005-0000-0000-00009D000000}"/>
    <cellStyle name="Comma 20 3 2" xfId="159" xr:uid="{00000000-0005-0000-0000-00009E000000}"/>
    <cellStyle name="Comma 21" xfId="160" xr:uid="{00000000-0005-0000-0000-00009F000000}"/>
    <cellStyle name="Comma 21 2" xfId="161" xr:uid="{00000000-0005-0000-0000-0000A0000000}"/>
    <cellStyle name="Comma 21 3" xfId="162" xr:uid="{00000000-0005-0000-0000-0000A1000000}"/>
    <cellStyle name="Comma 21 3 2" xfId="163" xr:uid="{00000000-0005-0000-0000-0000A2000000}"/>
    <cellStyle name="Comma 22" xfId="164" xr:uid="{00000000-0005-0000-0000-0000A3000000}"/>
    <cellStyle name="Comma 22 2" xfId="165" xr:uid="{00000000-0005-0000-0000-0000A4000000}"/>
    <cellStyle name="Comma 22 3" xfId="166" xr:uid="{00000000-0005-0000-0000-0000A5000000}"/>
    <cellStyle name="Comma 22 3 2" xfId="167" xr:uid="{00000000-0005-0000-0000-0000A6000000}"/>
    <cellStyle name="Comma 23" xfId="168" xr:uid="{00000000-0005-0000-0000-0000A7000000}"/>
    <cellStyle name="Comma 23 2" xfId="169" xr:uid="{00000000-0005-0000-0000-0000A8000000}"/>
    <cellStyle name="Comma 23 3" xfId="170" xr:uid="{00000000-0005-0000-0000-0000A9000000}"/>
    <cellStyle name="Comma 23 3 2" xfId="171" xr:uid="{00000000-0005-0000-0000-0000AA000000}"/>
    <cellStyle name="Comma 24" xfId="172" xr:uid="{00000000-0005-0000-0000-0000AB000000}"/>
    <cellStyle name="Comma 24 2" xfId="173" xr:uid="{00000000-0005-0000-0000-0000AC000000}"/>
    <cellStyle name="Comma 24 3" xfId="174" xr:uid="{00000000-0005-0000-0000-0000AD000000}"/>
    <cellStyle name="Comma 24 3 2" xfId="175" xr:uid="{00000000-0005-0000-0000-0000AE000000}"/>
    <cellStyle name="Comma 25" xfId="176" xr:uid="{00000000-0005-0000-0000-0000AF000000}"/>
    <cellStyle name="Comma 25 2" xfId="177" xr:uid="{00000000-0005-0000-0000-0000B0000000}"/>
    <cellStyle name="Comma 25 3" xfId="178" xr:uid="{00000000-0005-0000-0000-0000B1000000}"/>
    <cellStyle name="Comma 25 3 2" xfId="179" xr:uid="{00000000-0005-0000-0000-0000B2000000}"/>
    <cellStyle name="Comma 26" xfId="180" xr:uid="{00000000-0005-0000-0000-0000B3000000}"/>
    <cellStyle name="Comma 26 2" xfId="181" xr:uid="{00000000-0005-0000-0000-0000B4000000}"/>
    <cellStyle name="Comma 26 3" xfId="182" xr:uid="{00000000-0005-0000-0000-0000B5000000}"/>
    <cellStyle name="Comma 26 3 2" xfId="183" xr:uid="{00000000-0005-0000-0000-0000B6000000}"/>
    <cellStyle name="Comma 27" xfId="184" xr:uid="{00000000-0005-0000-0000-0000B7000000}"/>
    <cellStyle name="Comma 27 2" xfId="185" xr:uid="{00000000-0005-0000-0000-0000B8000000}"/>
    <cellStyle name="Comma 27 3" xfId="186" xr:uid="{00000000-0005-0000-0000-0000B9000000}"/>
    <cellStyle name="Comma 27 3 2" xfId="187" xr:uid="{00000000-0005-0000-0000-0000BA000000}"/>
    <cellStyle name="Comma 28" xfId="188" xr:uid="{00000000-0005-0000-0000-0000BB000000}"/>
    <cellStyle name="Comma 28 2" xfId="189" xr:uid="{00000000-0005-0000-0000-0000BC000000}"/>
    <cellStyle name="Comma 29" xfId="190" xr:uid="{00000000-0005-0000-0000-0000BD000000}"/>
    <cellStyle name="Comma 29 2" xfId="191" xr:uid="{00000000-0005-0000-0000-0000BE000000}"/>
    <cellStyle name="Comma 3" xfId="192" xr:uid="{00000000-0005-0000-0000-0000BF000000}"/>
    <cellStyle name="Comma 3 2" xfId="193" xr:uid="{00000000-0005-0000-0000-0000C0000000}"/>
    <cellStyle name="Comma 3 3" xfId="194" xr:uid="{00000000-0005-0000-0000-0000C1000000}"/>
    <cellStyle name="Comma 3 3 2" xfId="195" xr:uid="{00000000-0005-0000-0000-0000C2000000}"/>
    <cellStyle name="Comma 3 3 2 2" xfId="196" xr:uid="{00000000-0005-0000-0000-0000C3000000}"/>
    <cellStyle name="Comma 3 3 3" xfId="197" xr:uid="{00000000-0005-0000-0000-0000C4000000}"/>
    <cellStyle name="Comma 3 3 4" xfId="198" xr:uid="{00000000-0005-0000-0000-0000C5000000}"/>
    <cellStyle name="Comma 3 3 5" xfId="199" xr:uid="{00000000-0005-0000-0000-0000C6000000}"/>
    <cellStyle name="Comma 3 4" xfId="200" xr:uid="{00000000-0005-0000-0000-0000C7000000}"/>
    <cellStyle name="Comma 3 5" xfId="201" xr:uid="{00000000-0005-0000-0000-0000C8000000}"/>
    <cellStyle name="Comma 3 5 2" xfId="202" xr:uid="{00000000-0005-0000-0000-0000C9000000}"/>
    <cellStyle name="Comma 3 6" xfId="203" xr:uid="{00000000-0005-0000-0000-0000CA000000}"/>
    <cellStyle name="Comma 3 7" xfId="204" xr:uid="{00000000-0005-0000-0000-0000CB000000}"/>
    <cellStyle name="Comma 3 8" xfId="205" xr:uid="{00000000-0005-0000-0000-0000CC000000}"/>
    <cellStyle name="Comma 3 9" xfId="206" xr:uid="{00000000-0005-0000-0000-0000CD000000}"/>
    <cellStyle name="Comma 30" xfId="207" xr:uid="{00000000-0005-0000-0000-0000CE000000}"/>
    <cellStyle name="Comma 31" xfId="208" xr:uid="{00000000-0005-0000-0000-0000CF000000}"/>
    <cellStyle name="Comma 31 2" xfId="209" xr:uid="{00000000-0005-0000-0000-0000D0000000}"/>
    <cellStyle name="Comma 31 3" xfId="210" xr:uid="{00000000-0005-0000-0000-0000D1000000}"/>
    <cellStyle name="Comma 31 3 2" xfId="211" xr:uid="{00000000-0005-0000-0000-0000D2000000}"/>
    <cellStyle name="Comma 32" xfId="212" xr:uid="{00000000-0005-0000-0000-0000D3000000}"/>
    <cellStyle name="Comma 32 2" xfId="213" xr:uid="{00000000-0005-0000-0000-0000D4000000}"/>
    <cellStyle name="Comma 32 2 2" xfId="214" xr:uid="{00000000-0005-0000-0000-0000D5000000}"/>
    <cellStyle name="Comma 32 3" xfId="215" xr:uid="{00000000-0005-0000-0000-0000D6000000}"/>
    <cellStyle name="Comma 32 4" xfId="216" xr:uid="{00000000-0005-0000-0000-0000D7000000}"/>
    <cellStyle name="Comma 32 4 2" xfId="217" xr:uid="{00000000-0005-0000-0000-0000D8000000}"/>
    <cellStyle name="Comma 33" xfId="218" xr:uid="{00000000-0005-0000-0000-0000D9000000}"/>
    <cellStyle name="Comma 33 2" xfId="219" xr:uid="{00000000-0005-0000-0000-0000DA000000}"/>
    <cellStyle name="Comma 33 3" xfId="220" xr:uid="{00000000-0005-0000-0000-0000DB000000}"/>
    <cellStyle name="Comma 33 3 2" xfId="221" xr:uid="{00000000-0005-0000-0000-0000DC000000}"/>
    <cellStyle name="Comma 34" xfId="222" xr:uid="{00000000-0005-0000-0000-0000DD000000}"/>
    <cellStyle name="Comma 35" xfId="223" xr:uid="{00000000-0005-0000-0000-0000DE000000}"/>
    <cellStyle name="Comma 35 2" xfId="224" xr:uid="{00000000-0005-0000-0000-0000DF000000}"/>
    <cellStyle name="Comma 36" xfId="225" xr:uid="{00000000-0005-0000-0000-0000E0000000}"/>
    <cellStyle name="Comma 36 2" xfId="226" xr:uid="{00000000-0005-0000-0000-0000E1000000}"/>
    <cellStyle name="Comma 37" xfId="227" xr:uid="{00000000-0005-0000-0000-0000E2000000}"/>
    <cellStyle name="Comma 37 2" xfId="228" xr:uid="{00000000-0005-0000-0000-0000E3000000}"/>
    <cellStyle name="Comma 38" xfId="229" xr:uid="{00000000-0005-0000-0000-0000E4000000}"/>
    <cellStyle name="Comma 38 2" xfId="230" xr:uid="{00000000-0005-0000-0000-0000E5000000}"/>
    <cellStyle name="Comma 39" xfId="231" xr:uid="{00000000-0005-0000-0000-0000E6000000}"/>
    <cellStyle name="Comma 39 2" xfId="232" xr:uid="{00000000-0005-0000-0000-0000E7000000}"/>
    <cellStyle name="Comma 39 3" xfId="233" xr:uid="{00000000-0005-0000-0000-0000E8000000}"/>
    <cellStyle name="Comma 4" xfId="234" xr:uid="{00000000-0005-0000-0000-0000E9000000}"/>
    <cellStyle name="Comma 4 2" xfId="235" xr:uid="{00000000-0005-0000-0000-0000EA000000}"/>
    <cellStyle name="Comma 4 3" xfId="236" xr:uid="{00000000-0005-0000-0000-0000EB000000}"/>
    <cellStyle name="Comma 4 4" xfId="237" xr:uid="{00000000-0005-0000-0000-0000EC000000}"/>
    <cellStyle name="Comma 4 5" xfId="238" xr:uid="{00000000-0005-0000-0000-0000ED000000}"/>
    <cellStyle name="Comma 4 6" xfId="239" xr:uid="{00000000-0005-0000-0000-0000EE000000}"/>
    <cellStyle name="Comma 40" xfId="240" xr:uid="{00000000-0005-0000-0000-0000EF000000}"/>
    <cellStyle name="Comma 40 2" xfId="241" xr:uid="{00000000-0005-0000-0000-0000F0000000}"/>
    <cellStyle name="Comma 41" xfId="242" xr:uid="{00000000-0005-0000-0000-0000F1000000}"/>
    <cellStyle name="Comma 41 2" xfId="243" xr:uid="{00000000-0005-0000-0000-0000F2000000}"/>
    <cellStyle name="Comma 42" xfId="244" xr:uid="{00000000-0005-0000-0000-0000F3000000}"/>
    <cellStyle name="Comma 43" xfId="245" xr:uid="{00000000-0005-0000-0000-0000F4000000}"/>
    <cellStyle name="Comma 43 2" xfId="246" xr:uid="{00000000-0005-0000-0000-0000F5000000}"/>
    <cellStyle name="Comma 44" xfId="247" xr:uid="{00000000-0005-0000-0000-0000F6000000}"/>
    <cellStyle name="Comma 44 2" xfId="956" xr:uid="{21F6B126-0807-4324-B348-C82904062B06}"/>
    <cellStyle name="Comma 45" xfId="959" xr:uid="{D11CA74D-6BC5-4E2B-9E82-C61E838FF995}"/>
    <cellStyle name="Comma 46" xfId="961" xr:uid="{689238E8-31AC-4F88-979B-BFFED5487892}"/>
    <cellStyle name="Comma 5" xfId="248" xr:uid="{00000000-0005-0000-0000-0000F7000000}"/>
    <cellStyle name="Comma 5 2" xfId="249" xr:uid="{00000000-0005-0000-0000-0000F8000000}"/>
    <cellStyle name="Comma 5 3" xfId="250" xr:uid="{00000000-0005-0000-0000-0000F9000000}"/>
    <cellStyle name="Comma 5 4" xfId="251" xr:uid="{00000000-0005-0000-0000-0000FA000000}"/>
    <cellStyle name="Comma 5 5" xfId="252" xr:uid="{00000000-0005-0000-0000-0000FB000000}"/>
    <cellStyle name="Comma 5 6" xfId="253" xr:uid="{00000000-0005-0000-0000-0000FC000000}"/>
    <cellStyle name="Comma 5 7" xfId="254" xr:uid="{00000000-0005-0000-0000-0000FD000000}"/>
    <cellStyle name="Comma 6" xfId="255" xr:uid="{00000000-0005-0000-0000-0000FE000000}"/>
    <cellStyle name="Comma 6 2" xfId="256" xr:uid="{00000000-0005-0000-0000-0000FF000000}"/>
    <cellStyle name="Comma 6 3" xfId="257" xr:uid="{00000000-0005-0000-0000-000000010000}"/>
    <cellStyle name="Comma 6 4" xfId="258" xr:uid="{00000000-0005-0000-0000-000001010000}"/>
    <cellStyle name="Comma 6 4 2" xfId="259" xr:uid="{00000000-0005-0000-0000-000002010000}"/>
    <cellStyle name="Comma 6 4 2 2" xfId="260" xr:uid="{00000000-0005-0000-0000-000003010000}"/>
    <cellStyle name="Comma 6 4 3" xfId="261" xr:uid="{00000000-0005-0000-0000-000004010000}"/>
    <cellStyle name="Comma 6 4 4" xfId="262" xr:uid="{00000000-0005-0000-0000-000005010000}"/>
    <cellStyle name="Comma 6 4 5" xfId="263" xr:uid="{00000000-0005-0000-0000-000006010000}"/>
    <cellStyle name="Comma 6 4 5 2" xfId="264" xr:uid="{00000000-0005-0000-0000-000007010000}"/>
    <cellStyle name="Comma 6 5" xfId="265" xr:uid="{00000000-0005-0000-0000-000008010000}"/>
    <cellStyle name="Comma 7" xfId="266" xr:uid="{00000000-0005-0000-0000-000009010000}"/>
    <cellStyle name="Comma 7 2" xfId="267" xr:uid="{00000000-0005-0000-0000-00000A010000}"/>
    <cellStyle name="Comma 7 2 2" xfId="268" xr:uid="{00000000-0005-0000-0000-00000B010000}"/>
    <cellStyle name="Comma 7 2 2 2" xfId="269" xr:uid="{00000000-0005-0000-0000-00000C010000}"/>
    <cellStyle name="Comma 7 2 2 2 2" xfId="270" xr:uid="{00000000-0005-0000-0000-00000D010000}"/>
    <cellStyle name="Comma 7 2 2 3" xfId="271" xr:uid="{00000000-0005-0000-0000-00000E010000}"/>
    <cellStyle name="Comma 7 2 2 3 2" xfId="272" xr:uid="{00000000-0005-0000-0000-00000F010000}"/>
    <cellStyle name="Comma 7 2 2 3 2 2" xfId="273" xr:uid="{00000000-0005-0000-0000-000010010000}"/>
    <cellStyle name="Comma 7 2 2 3 3" xfId="274" xr:uid="{00000000-0005-0000-0000-000011010000}"/>
    <cellStyle name="Comma 7 2 2 4" xfId="275" xr:uid="{00000000-0005-0000-0000-000012010000}"/>
    <cellStyle name="Comma 7 2 3" xfId="276" xr:uid="{00000000-0005-0000-0000-000013010000}"/>
    <cellStyle name="Comma 7 3" xfId="277" xr:uid="{00000000-0005-0000-0000-000014010000}"/>
    <cellStyle name="Comma 7 3 2" xfId="278" xr:uid="{00000000-0005-0000-0000-000015010000}"/>
    <cellStyle name="Comma 7 3 2 2" xfId="279" xr:uid="{00000000-0005-0000-0000-000016010000}"/>
    <cellStyle name="Comma 7 3 3" xfId="280" xr:uid="{00000000-0005-0000-0000-000017010000}"/>
    <cellStyle name="Comma 7 3 3 2" xfId="281" xr:uid="{00000000-0005-0000-0000-000018010000}"/>
    <cellStyle name="Comma 7 3 3 2 2" xfId="282" xr:uid="{00000000-0005-0000-0000-000019010000}"/>
    <cellStyle name="Comma 7 3 3 3" xfId="283" xr:uid="{00000000-0005-0000-0000-00001A010000}"/>
    <cellStyle name="Comma 7 3 4" xfId="284" xr:uid="{00000000-0005-0000-0000-00001B010000}"/>
    <cellStyle name="Comma 7 4" xfId="285" xr:uid="{00000000-0005-0000-0000-00001C010000}"/>
    <cellStyle name="Comma 7 4 2" xfId="286" xr:uid="{00000000-0005-0000-0000-00001D010000}"/>
    <cellStyle name="Comma 7 5" xfId="287" xr:uid="{00000000-0005-0000-0000-00001E010000}"/>
    <cellStyle name="Comma 7 5 2" xfId="288" xr:uid="{00000000-0005-0000-0000-00001F010000}"/>
    <cellStyle name="Comma 7 5 2 2" xfId="289" xr:uid="{00000000-0005-0000-0000-000020010000}"/>
    <cellStyle name="Comma 7 5 3" xfId="290" xr:uid="{00000000-0005-0000-0000-000021010000}"/>
    <cellStyle name="Comma 7 6" xfId="291" xr:uid="{00000000-0005-0000-0000-000022010000}"/>
    <cellStyle name="Comma 8" xfId="292" xr:uid="{00000000-0005-0000-0000-000023010000}"/>
    <cellStyle name="Comma 8 2" xfId="293" xr:uid="{00000000-0005-0000-0000-000024010000}"/>
    <cellStyle name="Comma 8 2 2" xfId="294" xr:uid="{00000000-0005-0000-0000-000025010000}"/>
    <cellStyle name="Comma 8 2 3" xfId="295" xr:uid="{00000000-0005-0000-0000-000026010000}"/>
    <cellStyle name="Comma 8 2 4" xfId="296" xr:uid="{00000000-0005-0000-0000-000027010000}"/>
    <cellStyle name="Comma 8 2 4 10" xfId="297" xr:uid="{00000000-0005-0000-0000-000028010000}"/>
    <cellStyle name="Comma 8 2 4 11" xfId="298" xr:uid="{00000000-0005-0000-0000-000029010000}"/>
    <cellStyle name="Comma 8 2 4 11 2" xfId="299" xr:uid="{00000000-0005-0000-0000-00002A010000}"/>
    <cellStyle name="Comma 8 2 4 11 2 2" xfId="300" xr:uid="{00000000-0005-0000-0000-00002B010000}"/>
    <cellStyle name="Comma 8 2 4 11 2 3" xfId="301" xr:uid="{00000000-0005-0000-0000-00002C010000}"/>
    <cellStyle name="Comma 8 2 4 11 2 3 2" xfId="302" xr:uid="{00000000-0005-0000-0000-00002D010000}"/>
    <cellStyle name="Comma 8 2 4 2" xfId="303" xr:uid="{00000000-0005-0000-0000-00002E010000}"/>
    <cellStyle name="Comma 8 2 4 3" xfId="304" xr:uid="{00000000-0005-0000-0000-00002F010000}"/>
    <cellStyle name="Comma 8 2 4 4" xfId="305" xr:uid="{00000000-0005-0000-0000-000030010000}"/>
    <cellStyle name="Comma 8 2 4 5" xfId="306" xr:uid="{00000000-0005-0000-0000-000031010000}"/>
    <cellStyle name="Comma 8 2 4 5 2" xfId="307" xr:uid="{00000000-0005-0000-0000-000032010000}"/>
    <cellStyle name="Comma 8 2 4 5 2 2" xfId="308" xr:uid="{00000000-0005-0000-0000-000033010000}"/>
    <cellStyle name="Comma 8 2 4 5 2 3" xfId="309" xr:uid="{00000000-0005-0000-0000-000034010000}"/>
    <cellStyle name="Comma 8 2 4 6" xfId="310" xr:uid="{00000000-0005-0000-0000-000035010000}"/>
    <cellStyle name="Comma 8 2 4 7" xfId="311" xr:uid="{00000000-0005-0000-0000-000036010000}"/>
    <cellStyle name="Comma 8 2 4 8" xfId="312" xr:uid="{00000000-0005-0000-0000-000037010000}"/>
    <cellStyle name="Comma 8 2 4 9" xfId="313" xr:uid="{00000000-0005-0000-0000-000038010000}"/>
    <cellStyle name="Comma 8 2 4 9 2" xfId="314" xr:uid="{00000000-0005-0000-0000-000039010000}"/>
    <cellStyle name="Comma 8 2 4 9 2 2" xfId="315" xr:uid="{00000000-0005-0000-0000-00003A010000}"/>
    <cellStyle name="Comma 8 2 4 9 2 3" xfId="316" xr:uid="{00000000-0005-0000-0000-00003B010000}"/>
    <cellStyle name="Comma 8 2 4 9 2 3 2" xfId="317" xr:uid="{00000000-0005-0000-0000-00003C010000}"/>
    <cellStyle name="Comma 8 2 5" xfId="318" xr:uid="{00000000-0005-0000-0000-00003D010000}"/>
    <cellStyle name="Comma 8 2 5 2" xfId="319" xr:uid="{00000000-0005-0000-0000-00003E010000}"/>
    <cellStyle name="Comma 8 2 5 3" xfId="320" xr:uid="{00000000-0005-0000-0000-00003F010000}"/>
    <cellStyle name="Comma 8 2 5 4" xfId="321" xr:uid="{00000000-0005-0000-0000-000040010000}"/>
    <cellStyle name="Comma 8 2 6" xfId="322" xr:uid="{00000000-0005-0000-0000-000041010000}"/>
    <cellStyle name="Comma 8 2 6 2" xfId="323" xr:uid="{00000000-0005-0000-0000-000042010000}"/>
    <cellStyle name="Comma 8 2 6 2 2" xfId="324" xr:uid="{00000000-0005-0000-0000-000043010000}"/>
    <cellStyle name="Comma 8 2 6 2 3" xfId="325" xr:uid="{00000000-0005-0000-0000-000044010000}"/>
    <cellStyle name="Comma 8 2 6 2 3 2" xfId="326" xr:uid="{00000000-0005-0000-0000-000045010000}"/>
    <cellStyle name="Comma 8 2 6 3" xfId="327" xr:uid="{00000000-0005-0000-0000-000046010000}"/>
    <cellStyle name="Comma 8 2 7" xfId="328" xr:uid="{00000000-0005-0000-0000-000047010000}"/>
    <cellStyle name="Comma 8 2 7 2" xfId="329" xr:uid="{00000000-0005-0000-0000-000048010000}"/>
    <cellStyle name="Comma 8 2 7 3" xfId="330" xr:uid="{00000000-0005-0000-0000-000049010000}"/>
    <cellStyle name="Comma 8 2 7 3 2" xfId="331" xr:uid="{00000000-0005-0000-0000-00004A010000}"/>
    <cellStyle name="Comma 8 2 8" xfId="332" xr:uid="{00000000-0005-0000-0000-00004B010000}"/>
    <cellStyle name="Comma 8 2 9" xfId="333" xr:uid="{00000000-0005-0000-0000-00004C010000}"/>
    <cellStyle name="Comma 8 2 9 2" xfId="334" xr:uid="{00000000-0005-0000-0000-00004D010000}"/>
    <cellStyle name="Comma 8 3" xfId="335" xr:uid="{00000000-0005-0000-0000-00004E010000}"/>
    <cellStyle name="Comma 8 4" xfId="336" xr:uid="{00000000-0005-0000-0000-00004F010000}"/>
    <cellStyle name="Comma 8 5" xfId="337" xr:uid="{00000000-0005-0000-0000-000050010000}"/>
    <cellStyle name="Comma 8 5 2" xfId="338" xr:uid="{00000000-0005-0000-0000-000051010000}"/>
    <cellStyle name="Comma 8 6" xfId="339" xr:uid="{00000000-0005-0000-0000-000052010000}"/>
    <cellStyle name="Comma 8 6 2" xfId="340" xr:uid="{00000000-0005-0000-0000-000053010000}"/>
    <cellStyle name="Comma 9" xfId="341" xr:uid="{00000000-0005-0000-0000-000054010000}"/>
    <cellStyle name="Comma 9 2" xfId="342" xr:uid="{00000000-0005-0000-0000-000055010000}"/>
    <cellStyle name="Comma 9 2 2" xfId="343" xr:uid="{00000000-0005-0000-0000-000056010000}"/>
    <cellStyle name="Comma 9 2 3" xfId="344" xr:uid="{00000000-0005-0000-0000-000057010000}"/>
    <cellStyle name="Comma 9 2 3 2" xfId="345" xr:uid="{00000000-0005-0000-0000-000058010000}"/>
    <cellStyle name="Comma 9 2 3 3" xfId="346" xr:uid="{00000000-0005-0000-0000-000059010000}"/>
    <cellStyle name="Comma 9 2 3 4" xfId="347" xr:uid="{00000000-0005-0000-0000-00005A010000}"/>
    <cellStyle name="Comma 9 2 4" xfId="348" xr:uid="{00000000-0005-0000-0000-00005B010000}"/>
    <cellStyle name="Comma 9 2 4 2" xfId="349" xr:uid="{00000000-0005-0000-0000-00005C010000}"/>
    <cellStyle name="Comma 9 2 4 2 2" xfId="350" xr:uid="{00000000-0005-0000-0000-00005D010000}"/>
    <cellStyle name="Comma 9 2 4 2 3" xfId="351" xr:uid="{00000000-0005-0000-0000-00005E010000}"/>
    <cellStyle name="Comma 9 2 4 2 3 2" xfId="352" xr:uid="{00000000-0005-0000-0000-00005F010000}"/>
    <cellStyle name="Comma 9 2 4 3" xfId="353" xr:uid="{00000000-0005-0000-0000-000060010000}"/>
    <cellStyle name="Comma 9 2 5" xfId="354" xr:uid="{00000000-0005-0000-0000-000061010000}"/>
    <cellStyle name="Comma 9 2 5 2" xfId="355" xr:uid="{00000000-0005-0000-0000-000062010000}"/>
    <cellStyle name="Comma 9 2 5 3" xfId="356" xr:uid="{00000000-0005-0000-0000-000063010000}"/>
    <cellStyle name="Comma 9 2 5 3 2" xfId="357" xr:uid="{00000000-0005-0000-0000-000064010000}"/>
    <cellStyle name="Comma 9 2 6" xfId="358" xr:uid="{00000000-0005-0000-0000-000065010000}"/>
    <cellStyle name="Comma 9 2 7" xfId="359" xr:uid="{00000000-0005-0000-0000-000066010000}"/>
    <cellStyle name="Comma 9 2 7 2" xfId="360" xr:uid="{00000000-0005-0000-0000-000067010000}"/>
    <cellStyle name="Comma 9 3" xfId="361" xr:uid="{00000000-0005-0000-0000-000068010000}"/>
    <cellStyle name="Comma 9 4" xfId="362" xr:uid="{00000000-0005-0000-0000-000069010000}"/>
    <cellStyle name="Comma 9 5" xfId="363" xr:uid="{00000000-0005-0000-0000-00006A010000}"/>
    <cellStyle name="Comma 9 6" xfId="364" xr:uid="{00000000-0005-0000-0000-00006B010000}"/>
    <cellStyle name="Comma 9 6 10" xfId="365" xr:uid="{00000000-0005-0000-0000-00006C010000}"/>
    <cellStyle name="Comma 9 6 11" xfId="366" xr:uid="{00000000-0005-0000-0000-00006D010000}"/>
    <cellStyle name="Comma 9 6 11 2" xfId="367" xr:uid="{00000000-0005-0000-0000-00006E010000}"/>
    <cellStyle name="Comma 9 6 11 2 2" xfId="368" xr:uid="{00000000-0005-0000-0000-00006F010000}"/>
    <cellStyle name="Comma 9 6 11 2 3" xfId="369" xr:uid="{00000000-0005-0000-0000-000070010000}"/>
    <cellStyle name="Comma 9 6 11 2 3 2" xfId="370" xr:uid="{00000000-0005-0000-0000-000071010000}"/>
    <cellStyle name="Comma 9 6 2" xfId="371" xr:uid="{00000000-0005-0000-0000-000072010000}"/>
    <cellStyle name="Comma 9 6 3" xfId="372" xr:uid="{00000000-0005-0000-0000-000073010000}"/>
    <cellStyle name="Comma 9 6 4" xfId="373" xr:uid="{00000000-0005-0000-0000-000074010000}"/>
    <cellStyle name="Comma 9 6 5" xfId="374" xr:uid="{00000000-0005-0000-0000-000075010000}"/>
    <cellStyle name="Comma 9 6 5 2" xfId="375" xr:uid="{00000000-0005-0000-0000-000076010000}"/>
    <cellStyle name="Comma 9 6 5 2 2" xfId="376" xr:uid="{00000000-0005-0000-0000-000077010000}"/>
    <cellStyle name="Comma 9 6 5 2 3" xfId="377" xr:uid="{00000000-0005-0000-0000-000078010000}"/>
    <cellStyle name="Comma 9 6 6" xfId="378" xr:uid="{00000000-0005-0000-0000-000079010000}"/>
    <cellStyle name="Comma 9 6 7" xfId="379" xr:uid="{00000000-0005-0000-0000-00007A010000}"/>
    <cellStyle name="Comma 9 6 8" xfId="380" xr:uid="{00000000-0005-0000-0000-00007B010000}"/>
    <cellStyle name="Comma 9 6 9" xfId="381" xr:uid="{00000000-0005-0000-0000-00007C010000}"/>
    <cellStyle name="Comma 9 6 9 2" xfId="382" xr:uid="{00000000-0005-0000-0000-00007D010000}"/>
    <cellStyle name="Comma 9 6 9 2 2" xfId="383" xr:uid="{00000000-0005-0000-0000-00007E010000}"/>
    <cellStyle name="Comma 9 6 9 2 3" xfId="384" xr:uid="{00000000-0005-0000-0000-00007F010000}"/>
    <cellStyle name="Comma 9 6 9 2 3 2" xfId="385" xr:uid="{00000000-0005-0000-0000-000080010000}"/>
    <cellStyle name="Currency" xfId="386" builtinId="4"/>
    <cellStyle name="Currency 10" xfId="387" xr:uid="{00000000-0005-0000-0000-000082010000}"/>
    <cellStyle name="Currency 11" xfId="388" xr:uid="{00000000-0005-0000-0000-000083010000}"/>
    <cellStyle name="Currency 12" xfId="389" xr:uid="{00000000-0005-0000-0000-000084010000}"/>
    <cellStyle name="Currency 2" xfId="390" xr:uid="{00000000-0005-0000-0000-000085010000}"/>
    <cellStyle name="Currency 2 2" xfId="391" xr:uid="{00000000-0005-0000-0000-000086010000}"/>
    <cellStyle name="Currency 3" xfId="392" xr:uid="{00000000-0005-0000-0000-000087010000}"/>
    <cellStyle name="Currency 3 2" xfId="393" xr:uid="{00000000-0005-0000-0000-000088010000}"/>
    <cellStyle name="Currency 3 2 2" xfId="394" xr:uid="{00000000-0005-0000-0000-000089010000}"/>
    <cellStyle name="Currency 3 3" xfId="395" xr:uid="{00000000-0005-0000-0000-00008A010000}"/>
    <cellStyle name="Currency 3 4" xfId="396" xr:uid="{00000000-0005-0000-0000-00008B010000}"/>
    <cellStyle name="Currency 3 5" xfId="397" xr:uid="{00000000-0005-0000-0000-00008C010000}"/>
    <cellStyle name="Currency 4" xfId="398" xr:uid="{00000000-0005-0000-0000-00008D010000}"/>
    <cellStyle name="Currency 4 2" xfId="399" xr:uid="{00000000-0005-0000-0000-00008E010000}"/>
    <cellStyle name="Currency 4 3" xfId="400" xr:uid="{00000000-0005-0000-0000-00008F010000}"/>
    <cellStyle name="Currency 4 3 2" xfId="401" xr:uid="{00000000-0005-0000-0000-000090010000}"/>
    <cellStyle name="Currency 4 4" xfId="962" xr:uid="{2099274F-4548-4157-B6F0-DBE2594A9D92}"/>
    <cellStyle name="Currency 5" xfId="402" xr:uid="{00000000-0005-0000-0000-000091010000}"/>
    <cellStyle name="Currency 5 2" xfId="403" xr:uid="{00000000-0005-0000-0000-000092010000}"/>
    <cellStyle name="Currency 5 3" xfId="404" xr:uid="{00000000-0005-0000-0000-000093010000}"/>
    <cellStyle name="Currency 5 3 2" xfId="405" xr:uid="{00000000-0005-0000-0000-000094010000}"/>
    <cellStyle name="Currency 6" xfId="406" xr:uid="{00000000-0005-0000-0000-000095010000}"/>
    <cellStyle name="Currency 7" xfId="407" xr:uid="{00000000-0005-0000-0000-000096010000}"/>
    <cellStyle name="Currency 7 2" xfId="408" xr:uid="{00000000-0005-0000-0000-000097010000}"/>
    <cellStyle name="Currency 8" xfId="409" xr:uid="{00000000-0005-0000-0000-000098010000}"/>
    <cellStyle name="Currency 8 2" xfId="410" xr:uid="{00000000-0005-0000-0000-000099010000}"/>
    <cellStyle name="Currency 8 3" xfId="411" xr:uid="{00000000-0005-0000-0000-00009A010000}"/>
    <cellStyle name="Currency 9" xfId="412" xr:uid="{00000000-0005-0000-0000-00009B010000}"/>
    <cellStyle name="Currency 9 2" xfId="413" xr:uid="{00000000-0005-0000-0000-00009C010000}"/>
    <cellStyle name="Explanatory Text 2" xfId="414" xr:uid="{00000000-0005-0000-0000-00009D010000}"/>
    <cellStyle name="Good 2" xfId="415" xr:uid="{00000000-0005-0000-0000-00009E010000}"/>
    <cellStyle name="Heading 1 2" xfId="416" xr:uid="{00000000-0005-0000-0000-00009F010000}"/>
    <cellStyle name="Heading 2 2" xfId="417" xr:uid="{00000000-0005-0000-0000-0000A0010000}"/>
    <cellStyle name="Heading 3 2" xfId="418" xr:uid="{00000000-0005-0000-0000-0000A1010000}"/>
    <cellStyle name="Heading 4 2" xfId="419" xr:uid="{00000000-0005-0000-0000-0000A2010000}"/>
    <cellStyle name="Input 2" xfId="420" xr:uid="{00000000-0005-0000-0000-0000A3010000}"/>
    <cellStyle name="Linked Cell 2" xfId="421" xr:uid="{00000000-0005-0000-0000-0000A4010000}"/>
    <cellStyle name="Neutral 2" xfId="422" xr:uid="{00000000-0005-0000-0000-0000A5010000}"/>
    <cellStyle name="Normal" xfId="0" builtinId="0"/>
    <cellStyle name="Normal 10" xfId="423" xr:uid="{00000000-0005-0000-0000-0000A7010000}"/>
    <cellStyle name="Normal 10 2" xfId="424" xr:uid="{00000000-0005-0000-0000-0000A8010000}"/>
    <cellStyle name="Normal 105" xfId="425" xr:uid="{00000000-0005-0000-0000-0000A9010000}"/>
    <cellStyle name="Normal 105 2" xfId="953" xr:uid="{0216B7B4-EC26-412D-AD66-4593223BA73A}"/>
    <cellStyle name="Normal 11" xfId="426" xr:uid="{00000000-0005-0000-0000-0000AA010000}"/>
    <cellStyle name="Normal 11 2" xfId="427" xr:uid="{00000000-0005-0000-0000-0000AB010000}"/>
    <cellStyle name="Normal 11 3" xfId="428" xr:uid="{00000000-0005-0000-0000-0000AC010000}"/>
    <cellStyle name="Normal 111" xfId="429" xr:uid="{00000000-0005-0000-0000-0000AD010000}"/>
    <cellStyle name="Normal 12" xfId="430" xr:uid="{00000000-0005-0000-0000-0000AE010000}"/>
    <cellStyle name="Normal 12 2" xfId="431" xr:uid="{00000000-0005-0000-0000-0000AF010000}"/>
    <cellStyle name="Normal 12 3" xfId="432" xr:uid="{00000000-0005-0000-0000-0000B0010000}"/>
    <cellStyle name="Normal 121" xfId="433" xr:uid="{00000000-0005-0000-0000-0000B1010000}"/>
    <cellStyle name="Normal 13" xfId="434" xr:uid="{00000000-0005-0000-0000-0000B2010000}"/>
    <cellStyle name="Normal 13 2" xfId="435" xr:uid="{00000000-0005-0000-0000-0000B3010000}"/>
    <cellStyle name="Normal 13 3" xfId="436" xr:uid="{00000000-0005-0000-0000-0000B4010000}"/>
    <cellStyle name="Normal 14" xfId="437" xr:uid="{00000000-0005-0000-0000-0000B5010000}"/>
    <cellStyle name="Normal 14 2" xfId="438" xr:uid="{00000000-0005-0000-0000-0000B6010000}"/>
    <cellStyle name="Normal 14 3" xfId="439" xr:uid="{00000000-0005-0000-0000-0000B7010000}"/>
    <cellStyle name="Normal 15" xfId="440" xr:uid="{00000000-0005-0000-0000-0000B8010000}"/>
    <cellStyle name="Normal 15 2" xfId="441" xr:uid="{00000000-0005-0000-0000-0000B9010000}"/>
    <cellStyle name="Normal 15 2 2" xfId="442" xr:uid="{00000000-0005-0000-0000-0000BA010000}"/>
    <cellStyle name="Normal 15 2 2 2" xfId="950" xr:uid="{A6B29BEF-298E-4EC5-A222-821E7ADD150A}"/>
    <cellStyle name="Normal 15 3" xfId="443" xr:uid="{00000000-0005-0000-0000-0000BB010000}"/>
    <cellStyle name="Normal 16" xfId="444" xr:uid="{00000000-0005-0000-0000-0000BC010000}"/>
    <cellStyle name="Normal 17" xfId="445" xr:uid="{00000000-0005-0000-0000-0000BD010000}"/>
    <cellStyle name="Normal 18" xfId="446" xr:uid="{00000000-0005-0000-0000-0000BE010000}"/>
    <cellStyle name="Normal 19" xfId="447" xr:uid="{00000000-0005-0000-0000-0000BF010000}"/>
    <cellStyle name="Normal 19 2" xfId="448" xr:uid="{00000000-0005-0000-0000-0000C0010000}"/>
    <cellStyle name="Normal 19 2 2" xfId="449" xr:uid="{00000000-0005-0000-0000-0000C1010000}"/>
    <cellStyle name="Normal 19 3" xfId="450" xr:uid="{00000000-0005-0000-0000-0000C2010000}"/>
    <cellStyle name="Normal 2" xfId="451" xr:uid="{00000000-0005-0000-0000-0000C3010000}"/>
    <cellStyle name="Normal 2 2" xfId="452" xr:uid="{00000000-0005-0000-0000-0000C4010000}"/>
    <cellStyle name="Normal 2 2 2" xfId="453" xr:uid="{00000000-0005-0000-0000-0000C5010000}"/>
    <cellStyle name="Normal 2 2 2 2" xfId="949" xr:uid="{64229576-F548-40D1-9E86-2A18457B0701}"/>
    <cellStyle name="Normal 2 2 3" xfId="454" xr:uid="{00000000-0005-0000-0000-0000C6010000}"/>
    <cellStyle name="Normal 2 2 4" xfId="455" xr:uid="{00000000-0005-0000-0000-0000C7010000}"/>
    <cellStyle name="Normal 2 2 4 2" xfId="456" xr:uid="{00000000-0005-0000-0000-0000C8010000}"/>
    <cellStyle name="Normal 2 2 4 2 2" xfId="457" xr:uid="{00000000-0005-0000-0000-0000C9010000}"/>
    <cellStyle name="Normal 2 2 4 3" xfId="458" xr:uid="{00000000-0005-0000-0000-0000CA010000}"/>
    <cellStyle name="Normal 2 2 4 4" xfId="459" xr:uid="{00000000-0005-0000-0000-0000CB010000}"/>
    <cellStyle name="Normal 2 2 4 5" xfId="460" xr:uid="{00000000-0005-0000-0000-0000CC010000}"/>
    <cellStyle name="Normal 2 2 4 5 2" xfId="461" xr:uid="{00000000-0005-0000-0000-0000CD010000}"/>
    <cellStyle name="Normal 2 2 5" xfId="462" xr:uid="{00000000-0005-0000-0000-0000CE010000}"/>
    <cellStyle name="Normal 2 2 6" xfId="463" xr:uid="{00000000-0005-0000-0000-0000CF010000}"/>
    <cellStyle name="Normal 2 2 6 2" xfId="464" xr:uid="{00000000-0005-0000-0000-0000D0010000}"/>
    <cellStyle name="Normal 2 2 6 2 2" xfId="465" xr:uid="{00000000-0005-0000-0000-0000D1010000}"/>
    <cellStyle name="Normal 2 2 6 3" xfId="466" xr:uid="{00000000-0005-0000-0000-0000D2010000}"/>
    <cellStyle name="Normal 2 2 6 4" xfId="951" xr:uid="{26E603C8-2E2B-42ED-B976-EFF8FF3CF8A4}"/>
    <cellStyle name="Normal 2 2 7" xfId="467" xr:uid="{00000000-0005-0000-0000-0000D3010000}"/>
    <cellStyle name="Normal 2 3" xfId="468" xr:uid="{00000000-0005-0000-0000-0000D4010000}"/>
    <cellStyle name="Normal 2 3 2" xfId="469" xr:uid="{00000000-0005-0000-0000-0000D5010000}"/>
    <cellStyle name="Normal 2 3 2 2" xfId="470" xr:uid="{00000000-0005-0000-0000-0000D6010000}"/>
    <cellStyle name="Normal 2 3 3" xfId="471" xr:uid="{00000000-0005-0000-0000-0000D7010000}"/>
    <cellStyle name="Normal 2 3 4" xfId="952" xr:uid="{CA71D86B-712D-4CCF-816F-BC7342764FDC}"/>
    <cellStyle name="Normal 2 4" xfId="472" xr:uid="{00000000-0005-0000-0000-0000D8010000}"/>
    <cellStyle name="Normal 2 4 2" xfId="473" xr:uid="{00000000-0005-0000-0000-0000D9010000}"/>
    <cellStyle name="Normal 2 5" xfId="474" xr:uid="{00000000-0005-0000-0000-0000DA010000}"/>
    <cellStyle name="Normal 20" xfId="475" xr:uid="{00000000-0005-0000-0000-0000DB010000}"/>
    <cellStyle name="Normal 21" xfId="476" xr:uid="{00000000-0005-0000-0000-0000DC010000}"/>
    <cellStyle name="Normal 22" xfId="477" xr:uid="{00000000-0005-0000-0000-0000DD010000}"/>
    <cellStyle name="Normal 23" xfId="946" xr:uid="{04194E42-4FCE-4DA0-8A2E-F65A824FD55E}"/>
    <cellStyle name="Normal 24" xfId="960" xr:uid="{C78548C5-F2E2-42D4-8A20-CE5AE53BE218}"/>
    <cellStyle name="Normal 3" xfId="478" xr:uid="{00000000-0005-0000-0000-0000DE010000}"/>
    <cellStyle name="Normal 3 2" xfId="479" xr:uid="{00000000-0005-0000-0000-0000DF010000}"/>
    <cellStyle name="Normal 3 2 2" xfId="480" xr:uid="{00000000-0005-0000-0000-0000E0010000}"/>
    <cellStyle name="Normal 3 3" xfId="481" xr:uid="{00000000-0005-0000-0000-0000E1010000}"/>
    <cellStyle name="Normal 3 3 2" xfId="482" xr:uid="{00000000-0005-0000-0000-0000E2010000}"/>
    <cellStyle name="Normal 3 4" xfId="483" xr:uid="{00000000-0005-0000-0000-0000E3010000}"/>
    <cellStyle name="Normal 3 4 2" xfId="484" xr:uid="{00000000-0005-0000-0000-0000E4010000}"/>
    <cellStyle name="Normal 3 4 2 2" xfId="485" xr:uid="{00000000-0005-0000-0000-0000E5010000}"/>
    <cellStyle name="Normal 3 4 3" xfId="486" xr:uid="{00000000-0005-0000-0000-0000E6010000}"/>
    <cellStyle name="Normal 3 5" xfId="487" xr:uid="{00000000-0005-0000-0000-0000E7010000}"/>
    <cellStyle name="Normal 4" xfId="488" xr:uid="{00000000-0005-0000-0000-0000E8010000}"/>
    <cellStyle name="Normal 4 2" xfId="489" xr:uid="{00000000-0005-0000-0000-0000E9010000}"/>
    <cellStyle name="Normal 4 3" xfId="490" xr:uid="{00000000-0005-0000-0000-0000EA010000}"/>
    <cellStyle name="Normal 4 3 2" xfId="491" xr:uid="{00000000-0005-0000-0000-0000EB010000}"/>
    <cellStyle name="Normal 4 3 2 2" xfId="492" xr:uid="{00000000-0005-0000-0000-0000EC010000}"/>
    <cellStyle name="Normal 4 3 2 2 2" xfId="493" xr:uid="{00000000-0005-0000-0000-0000ED010000}"/>
    <cellStyle name="Normal 4 3 2 3" xfId="494" xr:uid="{00000000-0005-0000-0000-0000EE010000}"/>
    <cellStyle name="Normal 4 3 3" xfId="495" xr:uid="{00000000-0005-0000-0000-0000EF010000}"/>
    <cellStyle name="Normal 4 4" xfId="496" xr:uid="{00000000-0005-0000-0000-0000F0010000}"/>
    <cellStyle name="Normal 4 4 2" xfId="497" xr:uid="{00000000-0005-0000-0000-0000F1010000}"/>
    <cellStyle name="Normal 4 4 3" xfId="498" xr:uid="{00000000-0005-0000-0000-0000F2010000}"/>
    <cellStyle name="Normal 4 4 4" xfId="499" xr:uid="{00000000-0005-0000-0000-0000F3010000}"/>
    <cellStyle name="Normal 4 5" xfId="500" xr:uid="{00000000-0005-0000-0000-0000F4010000}"/>
    <cellStyle name="Normal 5" xfId="501" xr:uid="{00000000-0005-0000-0000-0000F5010000}"/>
    <cellStyle name="Normal 5 2" xfId="502" xr:uid="{00000000-0005-0000-0000-0000F6010000}"/>
    <cellStyle name="Normal 5 2 2" xfId="503" xr:uid="{00000000-0005-0000-0000-0000F7010000}"/>
    <cellStyle name="Normal 5 2 3" xfId="504" xr:uid="{00000000-0005-0000-0000-0000F8010000}"/>
    <cellStyle name="Normal 5 2 3 2" xfId="505" xr:uid="{00000000-0005-0000-0000-0000F9010000}"/>
    <cellStyle name="Normal 5 3" xfId="506" xr:uid="{00000000-0005-0000-0000-0000FA010000}"/>
    <cellStyle name="Normal 5 4" xfId="507" xr:uid="{00000000-0005-0000-0000-0000FB010000}"/>
    <cellStyle name="Normal 5 5" xfId="508" xr:uid="{00000000-0005-0000-0000-0000FC010000}"/>
    <cellStyle name="Normal 6" xfId="509" xr:uid="{00000000-0005-0000-0000-0000FD010000}"/>
    <cellStyle name="Normal 6 2" xfId="510" xr:uid="{00000000-0005-0000-0000-0000FE010000}"/>
    <cellStyle name="Normal 6 3" xfId="511" xr:uid="{00000000-0005-0000-0000-0000FF010000}"/>
    <cellStyle name="Normal 7" xfId="512" xr:uid="{00000000-0005-0000-0000-000000020000}"/>
    <cellStyle name="Normal 7 2" xfId="513" xr:uid="{00000000-0005-0000-0000-000001020000}"/>
    <cellStyle name="Normal 7 3" xfId="514" xr:uid="{00000000-0005-0000-0000-000002020000}"/>
    <cellStyle name="Normal 7 3 2" xfId="515" xr:uid="{00000000-0005-0000-0000-000003020000}"/>
    <cellStyle name="Normal 7 4" xfId="516" xr:uid="{00000000-0005-0000-0000-000004020000}"/>
    <cellStyle name="Normal 7 4 2" xfId="517" xr:uid="{00000000-0005-0000-0000-000005020000}"/>
    <cellStyle name="Normal 7 5" xfId="518" xr:uid="{00000000-0005-0000-0000-000006020000}"/>
    <cellStyle name="Normal 7 6" xfId="519" xr:uid="{00000000-0005-0000-0000-000007020000}"/>
    <cellStyle name="Normal 8" xfId="520" xr:uid="{00000000-0005-0000-0000-000008020000}"/>
    <cellStyle name="Normal 8 2" xfId="521" xr:uid="{00000000-0005-0000-0000-000009020000}"/>
    <cellStyle name="Normal 9" xfId="522" xr:uid="{00000000-0005-0000-0000-00000A020000}"/>
    <cellStyle name="Normal 9 2" xfId="523" xr:uid="{00000000-0005-0000-0000-00000B020000}"/>
    <cellStyle name="Normal 9 3" xfId="524" xr:uid="{00000000-0005-0000-0000-00000C020000}"/>
    <cellStyle name="Note 2" xfId="525" xr:uid="{00000000-0005-0000-0000-00000D020000}"/>
    <cellStyle name="Output 2" xfId="526" xr:uid="{00000000-0005-0000-0000-00000E020000}"/>
    <cellStyle name="Percent" xfId="527" builtinId="5"/>
    <cellStyle name="Percent 10" xfId="528" xr:uid="{00000000-0005-0000-0000-000010020000}"/>
    <cellStyle name="Percent 10 2" xfId="529" xr:uid="{00000000-0005-0000-0000-000011020000}"/>
    <cellStyle name="Percent 10 3" xfId="530" xr:uid="{00000000-0005-0000-0000-000012020000}"/>
    <cellStyle name="Percent 10 3 2" xfId="531" xr:uid="{00000000-0005-0000-0000-000013020000}"/>
    <cellStyle name="Percent 10 3 3" xfId="532" xr:uid="{00000000-0005-0000-0000-000014020000}"/>
    <cellStyle name="Percent 10 3 3 2" xfId="533" xr:uid="{00000000-0005-0000-0000-000015020000}"/>
    <cellStyle name="Percent 10 4" xfId="948" xr:uid="{523DA289-0C64-47D2-A4E0-0A74701EE4D3}"/>
    <cellStyle name="Percent 11" xfId="534" xr:uid="{00000000-0005-0000-0000-000016020000}"/>
    <cellStyle name="Percent 11 2" xfId="535" xr:uid="{00000000-0005-0000-0000-000017020000}"/>
    <cellStyle name="Percent 11 3" xfId="536" xr:uid="{00000000-0005-0000-0000-000018020000}"/>
    <cellStyle name="Percent 11 3 2" xfId="537" xr:uid="{00000000-0005-0000-0000-000019020000}"/>
    <cellStyle name="Percent 12" xfId="538" xr:uid="{00000000-0005-0000-0000-00001A020000}"/>
    <cellStyle name="Percent 12 2" xfId="539" xr:uid="{00000000-0005-0000-0000-00001B020000}"/>
    <cellStyle name="Percent 12 3" xfId="540" xr:uid="{00000000-0005-0000-0000-00001C020000}"/>
    <cellStyle name="Percent 12 3 2" xfId="541" xr:uid="{00000000-0005-0000-0000-00001D020000}"/>
    <cellStyle name="Percent 13" xfId="542" xr:uid="{00000000-0005-0000-0000-00001E020000}"/>
    <cellStyle name="Percent 13 2" xfId="543" xr:uid="{00000000-0005-0000-0000-00001F020000}"/>
    <cellStyle name="Percent 13 3" xfId="544" xr:uid="{00000000-0005-0000-0000-000020020000}"/>
    <cellStyle name="Percent 13 3 2" xfId="545" xr:uid="{00000000-0005-0000-0000-000021020000}"/>
    <cellStyle name="Percent 14" xfId="546" xr:uid="{00000000-0005-0000-0000-000022020000}"/>
    <cellStyle name="Percent 14 2" xfId="547" xr:uid="{00000000-0005-0000-0000-000023020000}"/>
    <cellStyle name="Percent 14 3" xfId="548" xr:uid="{00000000-0005-0000-0000-000024020000}"/>
    <cellStyle name="Percent 14 3 2" xfId="549" xr:uid="{00000000-0005-0000-0000-000025020000}"/>
    <cellStyle name="Percent 15" xfId="550" xr:uid="{00000000-0005-0000-0000-000026020000}"/>
    <cellStyle name="Percent 15 2" xfId="551" xr:uid="{00000000-0005-0000-0000-000027020000}"/>
    <cellStyle name="Percent 15 3" xfId="552" xr:uid="{00000000-0005-0000-0000-000028020000}"/>
    <cellStyle name="Percent 15 3 2" xfId="553" xr:uid="{00000000-0005-0000-0000-000029020000}"/>
    <cellStyle name="Percent 16" xfId="554" xr:uid="{00000000-0005-0000-0000-00002A020000}"/>
    <cellStyle name="Percent 16 2" xfId="555" xr:uid="{00000000-0005-0000-0000-00002B020000}"/>
    <cellStyle name="Percent 16 3" xfId="556" xr:uid="{00000000-0005-0000-0000-00002C020000}"/>
    <cellStyle name="Percent 16 3 2" xfId="557" xr:uid="{00000000-0005-0000-0000-00002D020000}"/>
    <cellStyle name="Percent 17" xfId="558" xr:uid="{00000000-0005-0000-0000-00002E020000}"/>
    <cellStyle name="Percent 17 2" xfId="559" xr:uid="{00000000-0005-0000-0000-00002F020000}"/>
    <cellStyle name="Percent 17 3" xfId="560" xr:uid="{00000000-0005-0000-0000-000030020000}"/>
    <cellStyle name="Percent 17 3 2" xfId="561" xr:uid="{00000000-0005-0000-0000-000031020000}"/>
    <cellStyle name="Percent 18" xfId="562" xr:uid="{00000000-0005-0000-0000-000032020000}"/>
    <cellStyle name="Percent 18 2" xfId="563" xr:uid="{00000000-0005-0000-0000-000033020000}"/>
    <cellStyle name="Percent 18 3" xfId="564" xr:uid="{00000000-0005-0000-0000-000034020000}"/>
    <cellStyle name="Percent 18 3 2" xfId="565" xr:uid="{00000000-0005-0000-0000-000035020000}"/>
    <cellStyle name="Percent 19" xfId="566" xr:uid="{00000000-0005-0000-0000-000036020000}"/>
    <cellStyle name="Percent 19 2" xfId="567" xr:uid="{00000000-0005-0000-0000-000037020000}"/>
    <cellStyle name="Percent 19 3" xfId="568" xr:uid="{00000000-0005-0000-0000-000038020000}"/>
    <cellStyle name="Percent 19 3 2" xfId="569" xr:uid="{00000000-0005-0000-0000-000039020000}"/>
    <cellStyle name="Percent 2" xfId="570" xr:uid="{00000000-0005-0000-0000-00003A020000}"/>
    <cellStyle name="Percent 2 2" xfId="571" xr:uid="{00000000-0005-0000-0000-00003B020000}"/>
    <cellStyle name="Percent 2 2 2" xfId="572" xr:uid="{00000000-0005-0000-0000-00003C020000}"/>
    <cellStyle name="Percent 2 2 2 2" xfId="573" xr:uid="{00000000-0005-0000-0000-00003D020000}"/>
    <cellStyle name="Percent 2 2 2 3" xfId="574" xr:uid="{00000000-0005-0000-0000-00003E020000}"/>
    <cellStyle name="Percent 2 2 2 3 2" xfId="575" xr:uid="{00000000-0005-0000-0000-00003F020000}"/>
    <cellStyle name="Percent 2 2 2 3 3" xfId="576" xr:uid="{00000000-0005-0000-0000-000040020000}"/>
    <cellStyle name="Percent 2 2 2 3 3 2" xfId="577" xr:uid="{00000000-0005-0000-0000-000041020000}"/>
    <cellStyle name="Percent 2 2 2 3 3 3" xfId="578" xr:uid="{00000000-0005-0000-0000-000042020000}"/>
    <cellStyle name="Percent 2 2 2 3 3 4" xfId="579" xr:uid="{00000000-0005-0000-0000-000043020000}"/>
    <cellStyle name="Percent 2 2 2 3 4" xfId="580" xr:uid="{00000000-0005-0000-0000-000044020000}"/>
    <cellStyle name="Percent 2 2 2 3 4 2" xfId="581" xr:uid="{00000000-0005-0000-0000-000045020000}"/>
    <cellStyle name="Percent 2 2 2 3 4 2 2" xfId="582" xr:uid="{00000000-0005-0000-0000-000046020000}"/>
    <cellStyle name="Percent 2 2 2 3 4 2 3" xfId="583" xr:uid="{00000000-0005-0000-0000-000047020000}"/>
    <cellStyle name="Percent 2 2 2 3 4 2 3 2" xfId="584" xr:uid="{00000000-0005-0000-0000-000048020000}"/>
    <cellStyle name="Percent 2 2 2 3 4 3" xfId="585" xr:uid="{00000000-0005-0000-0000-000049020000}"/>
    <cellStyle name="Percent 2 2 2 3 5" xfId="586" xr:uid="{00000000-0005-0000-0000-00004A020000}"/>
    <cellStyle name="Percent 2 2 2 3 5 2" xfId="587" xr:uid="{00000000-0005-0000-0000-00004B020000}"/>
    <cellStyle name="Percent 2 2 2 3 5 3" xfId="588" xr:uid="{00000000-0005-0000-0000-00004C020000}"/>
    <cellStyle name="Percent 2 2 2 3 5 3 2" xfId="589" xr:uid="{00000000-0005-0000-0000-00004D020000}"/>
    <cellStyle name="Percent 2 2 2 3 6" xfId="590" xr:uid="{00000000-0005-0000-0000-00004E020000}"/>
    <cellStyle name="Percent 2 2 2 3 7" xfId="591" xr:uid="{00000000-0005-0000-0000-00004F020000}"/>
    <cellStyle name="Percent 2 2 2 3 7 2" xfId="592" xr:uid="{00000000-0005-0000-0000-000050020000}"/>
    <cellStyle name="Percent 2 2 2 4" xfId="593" xr:uid="{00000000-0005-0000-0000-000051020000}"/>
    <cellStyle name="Percent 2 2 2 4 2" xfId="594" xr:uid="{00000000-0005-0000-0000-000052020000}"/>
    <cellStyle name="Percent 2 2 2 4 2 2" xfId="595" xr:uid="{00000000-0005-0000-0000-000053020000}"/>
    <cellStyle name="Percent 2 2 2 4 2 3" xfId="596" xr:uid="{00000000-0005-0000-0000-000054020000}"/>
    <cellStyle name="Percent 2 2 2 4 2 3 2" xfId="597" xr:uid="{00000000-0005-0000-0000-000055020000}"/>
    <cellStyle name="Percent 2 2 2 4 3" xfId="598" xr:uid="{00000000-0005-0000-0000-000056020000}"/>
    <cellStyle name="Percent 2 2 2 5" xfId="599" xr:uid="{00000000-0005-0000-0000-000057020000}"/>
    <cellStyle name="Percent 2 2 2 5 2" xfId="600" xr:uid="{00000000-0005-0000-0000-000058020000}"/>
    <cellStyle name="Percent 2 2 2 5 3" xfId="601" xr:uid="{00000000-0005-0000-0000-000059020000}"/>
    <cellStyle name="Percent 2 2 2 5 3 2" xfId="602" xr:uid="{00000000-0005-0000-0000-00005A020000}"/>
    <cellStyle name="Percent 2 2 2 6" xfId="603" xr:uid="{00000000-0005-0000-0000-00005B020000}"/>
    <cellStyle name="Percent 2 2 2 6 2" xfId="604" xr:uid="{00000000-0005-0000-0000-00005C020000}"/>
    <cellStyle name="Percent 2 2 3" xfId="605" xr:uid="{00000000-0005-0000-0000-00005D020000}"/>
    <cellStyle name="Percent 2 2 3 2" xfId="606" xr:uid="{00000000-0005-0000-0000-00005E020000}"/>
    <cellStyle name="Percent 2 2 3 3" xfId="607" xr:uid="{00000000-0005-0000-0000-00005F020000}"/>
    <cellStyle name="Percent 2 2 3 4" xfId="608" xr:uid="{00000000-0005-0000-0000-000060020000}"/>
    <cellStyle name="Percent 2 3" xfId="609" xr:uid="{00000000-0005-0000-0000-000061020000}"/>
    <cellStyle name="Percent 2 4" xfId="610" xr:uid="{00000000-0005-0000-0000-000062020000}"/>
    <cellStyle name="Percent 2 4 10" xfId="611" xr:uid="{00000000-0005-0000-0000-000063020000}"/>
    <cellStyle name="Percent 2 4 11" xfId="612" xr:uid="{00000000-0005-0000-0000-000064020000}"/>
    <cellStyle name="Percent 2 4 11 2" xfId="613" xr:uid="{00000000-0005-0000-0000-000065020000}"/>
    <cellStyle name="Percent 2 4 11 2 2" xfId="614" xr:uid="{00000000-0005-0000-0000-000066020000}"/>
    <cellStyle name="Percent 2 4 11 2 3" xfId="615" xr:uid="{00000000-0005-0000-0000-000067020000}"/>
    <cellStyle name="Percent 2 4 11 2 3 2" xfId="616" xr:uid="{00000000-0005-0000-0000-000068020000}"/>
    <cellStyle name="Percent 2 4 2" xfId="617" xr:uid="{00000000-0005-0000-0000-000069020000}"/>
    <cellStyle name="Percent 2 4 3" xfId="618" xr:uid="{00000000-0005-0000-0000-00006A020000}"/>
    <cellStyle name="Percent 2 4 4" xfId="619" xr:uid="{00000000-0005-0000-0000-00006B020000}"/>
    <cellStyle name="Percent 2 4 5" xfId="620" xr:uid="{00000000-0005-0000-0000-00006C020000}"/>
    <cellStyle name="Percent 2 4 5 2" xfId="621" xr:uid="{00000000-0005-0000-0000-00006D020000}"/>
    <cellStyle name="Percent 2 4 5 2 2" xfId="622" xr:uid="{00000000-0005-0000-0000-00006E020000}"/>
    <cellStyle name="Percent 2 4 5 2 3" xfId="623" xr:uid="{00000000-0005-0000-0000-00006F020000}"/>
    <cellStyle name="Percent 2 4 6" xfId="624" xr:uid="{00000000-0005-0000-0000-000070020000}"/>
    <cellStyle name="Percent 2 4 7" xfId="625" xr:uid="{00000000-0005-0000-0000-000071020000}"/>
    <cellStyle name="Percent 2 4 8" xfId="626" xr:uid="{00000000-0005-0000-0000-000072020000}"/>
    <cellStyle name="Percent 2 4 9" xfId="627" xr:uid="{00000000-0005-0000-0000-000073020000}"/>
    <cellStyle name="Percent 2 4 9 2" xfId="628" xr:uid="{00000000-0005-0000-0000-000074020000}"/>
    <cellStyle name="Percent 2 4 9 2 2" xfId="629" xr:uid="{00000000-0005-0000-0000-000075020000}"/>
    <cellStyle name="Percent 2 4 9 2 3" xfId="630" xr:uid="{00000000-0005-0000-0000-000076020000}"/>
    <cellStyle name="Percent 2 4 9 2 3 2" xfId="631" xr:uid="{00000000-0005-0000-0000-000077020000}"/>
    <cellStyle name="Percent 2 5" xfId="632" xr:uid="{00000000-0005-0000-0000-000078020000}"/>
    <cellStyle name="Percent 2 5 2" xfId="633" xr:uid="{00000000-0005-0000-0000-000079020000}"/>
    <cellStyle name="Percent 2 5 2 2" xfId="634" xr:uid="{00000000-0005-0000-0000-00007A020000}"/>
    <cellStyle name="Percent 2 5 3" xfId="635" xr:uid="{00000000-0005-0000-0000-00007B020000}"/>
    <cellStyle name="Percent 2 5 4" xfId="636" xr:uid="{00000000-0005-0000-0000-00007C020000}"/>
    <cellStyle name="Percent 2 5 5" xfId="637" xr:uid="{00000000-0005-0000-0000-00007D020000}"/>
    <cellStyle name="Percent 2 6" xfId="638" xr:uid="{00000000-0005-0000-0000-00007E020000}"/>
    <cellStyle name="Percent 20" xfId="639" xr:uid="{00000000-0005-0000-0000-00007F020000}"/>
    <cellStyle name="Percent 20 2" xfId="640" xr:uid="{00000000-0005-0000-0000-000080020000}"/>
    <cellStyle name="Percent 20 3" xfId="641" xr:uid="{00000000-0005-0000-0000-000081020000}"/>
    <cellStyle name="Percent 20 3 2" xfId="642" xr:uid="{00000000-0005-0000-0000-000082020000}"/>
    <cellStyle name="Percent 21" xfId="643" xr:uid="{00000000-0005-0000-0000-000083020000}"/>
    <cellStyle name="Percent 21 2" xfId="644" xr:uid="{00000000-0005-0000-0000-000084020000}"/>
    <cellStyle name="Percent 21 3" xfId="645" xr:uid="{00000000-0005-0000-0000-000085020000}"/>
    <cellStyle name="Percent 21 3 2" xfId="646" xr:uid="{00000000-0005-0000-0000-000086020000}"/>
    <cellStyle name="Percent 22" xfId="647" xr:uid="{00000000-0005-0000-0000-000087020000}"/>
    <cellStyle name="Percent 22 2" xfId="648" xr:uid="{00000000-0005-0000-0000-000088020000}"/>
    <cellStyle name="Percent 23" xfId="649" xr:uid="{00000000-0005-0000-0000-000089020000}"/>
    <cellStyle name="Percent 23 2" xfId="650" xr:uid="{00000000-0005-0000-0000-00008A020000}"/>
    <cellStyle name="Percent 24" xfId="651" xr:uid="{00000000-0005-0000-0000-00008B020000}"/>
    <cellStyle name="Percent 25" xfId="652" xr:uid="{00000000-0005-0000-0000-00008C020000}"/>
    <cellStyle name="Percent 25 2" xfId="653" xr:uid="{00000000-0005-0000-0000-00008D020000}"/>
    <cellStyle name="Percent 25 3" xfId="654" xr:uid="{00000000-0005-0000-0000-00008E020000}"/>
    <cellStyle name="Percent 25 3 2" xfId="655" xr:uid="{00000000-0005-0000-0000-00008F020000}"/>
    <cellStyle name="Percent 26" xfId="656" xr:uid="{00000000-0005-0000-0000-000090020000}"/>
    <cellStyle name="Percent 27" xfId="657" xr:uid="{00000000-0005-0000-0000-000091020000}"/>
    <cellStyle name="Percent 27 2" xfId="658" xr:uid="{00000000-0005-0000-0000-000092020000}"/>
    <cellStyle name="Percent 28" xfId="659" xr:uid="{00000000-0005-0000-0000-000093020000}"/>
    <cellStyle name="Percent 28 2" xfId="660" xr:uid="{00000000-0005-0000-0000-000094020000}"/>
    <cellStyle name="Percent 28 3" xfId="661" xr:uid="{00000000-0005-0000-0000-000095020000}"/>
    <cellStyle name="Percent 28 4" xfId="662" xr:uid="{00000000-0005-0000-0000-000096020000}"/>
    <cellStyle name="Percent 29" xfId="663" xr:uid="{00000000-0005-0000-0000-000097020000}"/>
    <cellStyle name="Percent 29 2" xfId="664" xr:uid="{00000000-0005-0000-0000-000098020000}"/>
    <cellStyle name="Percent 3" xfId="665" xr:uid="{00000000-0005-0000-0000-000099020000}"/>
    <cellStyle name="Percent 3 2" xfId="666" xr:uid="{00000000-0005-0000-0000-00009A020000}"/>
    <cellStyle name="Percent 3 2 2" xfId="667" xr:uid="{00000000-0005-0000-0000-00009B020000}"/>
    <cellStyle name="Percent 3 2 3" xfId="668" xr:uid="{00000000-0005-0000-0000-00009C020000}"/>
    <cellStyle name="Percent 3 2 3 2" xfId="669" xr:uid="{00000000-0005-0000-0000-00009D020000}"/>
    <cellStyle name="Percent 3 2 3 3" xfId="670" xr:uid="{00000000-0005-0000-0000-00009E020000}"/>
    <cellStyle name="Percent 3 2 3 4" xfId="671" xr:uid="{00000000-0005-0000-0000-00009F020000}"/>
    <cellStyle name="Percent 3 2 4" xfId="672" xr:uid="{00000000-0005-0000-0000-0000A0020000}"/>
    <cellStyle name="Percent 3 2 4 2" xfId="673" xr:uid="{00000000-0005-0000-0000-0000A1020000}"/>
    <cellStyle name="Percent 3 2 4 2 2" xfId="674" xr:uid="{00000000-0005-0000-0000-0000A2020000}"/>
    <cellStyle name="Percent 3 2 4 2 3" xfId="675" xr:uid="{00000000-0005-0000-0000-0000A3020000}"/>
    <cellStyle name="Percent 3 2 4 2 3 2" xfId="676" xr:uid="{00000000-0005-0000-0000-0000A4020000}"/>
    <cellStyle name="Percent 3 2 4 3" xfId="677" xr:uid="{00000000-0005-0000-0000-0000A5020000}"/>
    <cellStyle name="Percent 3 2 5" xfId="678" xr:uid="{00000000-0005-0000-0000-0000A6020000}"/>
    <cellStyle name="Percent 3 2 5 2" xfId="679" xr:uid="{00000000-0005-0000-0000-0000A7020000}"/>
    <cellStyle name="Percent 3 2 5 3" xfId="680" xr:uid="{00000000-0005-0000-0000-0000A8020000}"/>
    <cellStyle name="Percent 3 2 5 3 2" xfId="681" xr:uid="{00000000-0005-0000-0000-0000A9020000}"/>
    <cellStyle name="Percent 3 2 6" xfId="682" xr:uid="{00000000-0005-0000-0000-0000AA020000}"/>
    <cellStyle name="Percent 3 2 7" xfId="683" xr:uid="{00000000-0005-0000-0000-0000AB020000}"/>
    <cellStyle name="Percent 3 2 7 2" xfId="684" xr:uid="{00000000-0005-0000-0000-0000AC020000}"/>
    <cellStyle name="Percent 3 3" xfId="685" xr:uid="{00000000-0005-0000-0000-0000AD020000}"/>
    <cellStyle name="Percent 3 4" xfId="686" xr:uid="{00000000-0005-0000-0000-0000AE020000}"/>
    <cellStyle name="Percent 3 5" xfId="687" xr:uid="{00000000-0005-0000-0000-0000AF020000}"/>
    <cellStyle name="Percent 3 5 2" xfId="688" xr:uid="{00000000-0005-0000-0000-0000B0020000}"/>
    <cellStyle name="Percent 3 5 3" xfId="689" xr:uid="{00000000-0005-0000-0000-0000B1020000}"/>
    <cellStyle name="Percent 3 5 4" xfId="690" xr:uid="{00000000-0005-0000-0000-0000B2020000}"/>
    <cellStyle name="Percent 3 6" xfId="691" xr:uid="{00000000-0005-0000-0000-0000B3020000}"/>
    <cellStyle name="Percent 3 6 2" xfId="692" xr:uid="{00000000-0005-0000-0000-0000B4020000}"/>
    <cellStyle name="Percent 3 7" xfId="693" xr:uid="{00000000-0005-0000-0000-0000B5020000}"/>
    <cellStyle name="Percent 3 8" xfId="694" xr:uid="{00000000-0005-0000-0000-0000B6020000}"/>
    <cellStyle name="Percent 3 9" xfId="695" xr:uid="{00000000-0005-0000-0000-0000B7020000}"/>
    <cellStyle name="Percent 30" xfId="696" xr:uid="{00000000-0005-0000-0000-0000B8020000}"/>
    <cellStyle name="Percent 31" xfId="957" xr:uid="{B3A561EA-B2BD-4029-9482-D3164EC26546}"/>
    <cellStyle name="Percent 32" xfId="963" xr:uid="{5E6ACE7B-4016-4F04-AAD0-C2CDA81E0827}"/>
    <cellStyle name="Percent 4" xfId="697" xr:uid="{00000000-0005-0000-0000-0000B9020000}"/>
    <cellStyle name="Percent 4 2" xfId="698" xr:uid="{00000000-0005-0000-0000-0000BA020000}"/>
    <cellStyle name="Percent 4 3" xfId="699" xr:uid="{00000000-0005-0000-0000-0000BB020000}"/>
    <cellStyle name="Percent 4 3 2" xfId="700" xr:uid="{00000000-0005-0000-0000-0000BC020000}"/>
    <cellStyle name="Percent 4 3 3" xfId="701" xr:uid="{00000000-0005-0000-0000-0000BD020000}"/>
    <cellStyle name="Percent 4 3 4" xfId="702" xr:uid="{00000000-0005-0000-0000-0000BE020000}"/>
    <cellStyle name="Percent 4 4" xfId="703" xr:uid="{00000000-0005-0000-0000-0000BF020000}"/>
    <cellStyle name="Percent 4 4 2" xfId="704" xr:uid="{00000000-0005-0000-0000-0000C0020000}"/>
    <cellStyle name="Percent 4 4 2 2" xfId="705" xr:uid="{00000000-0005-0000-0000-0000C1020000}"/>
    <cellStyle name="Percent 4 4 2 3" xfId="706" xr:uid="{00000000-0005-0000-0000-0000C2020000}"/>
    <cellStyle name="Percent 4 4 2 3 2" xfId="707" xr:uid="{00000000-0005-0000-0000-0000C3020000}"/>
    <cellStyle name="Percent 4 4 3" xfId="708" xr:uid="{00000000-0005-0000-0000-0000C4020000}"/>
    <cellStyle name="Percent 4 5" xfId="709" xr:uid="{00000000-0005-0000-0000-0000C5020000}"/>
    <cellStyle name="Percent 4 5 2" xfId="710" xr:uid="{00000000-0005-0000-0000-0000C6020000}"/>
    <cellStyle name="Percent 4 5 3" xfId="711" xr:uid="{00000000-0005-0000-0000-0000C7020000}"/>
    <cellStyle name="Percent 4 5 3 2" xfId="712" xr:uid="{00000000-0005-0000-0000-0000C8020000}"/>
    <cellStyle name="Percent 4 6" xfId="713" xr:uid="{00000000-0005-0000-0000-0000C9020000}"/>
    <cellStyle name="Percent 4 7" xfId="714" xr:uid="{00000000-0005-0000-0000-0000CA020000}"/>
    <cellStyle name="Percent 4 7 2" xfId="715" xr:uid="{00000000-0005-0000-0000-0000CB020000}"/>
    <cellStyle name="Percent 5" xfId="716" xr:uid="{00000000-0005-0000-0000-0000CC020000}"/>
    <cellStyle name="Percent 5 2" xfId="717" xr:uid="{00000000-0005-0000-0000-0000CD020000}"/>
    <cellStyle name="Percent 5 3" xfId="718" xr:uid="{00000000-0005-0000-0000-0000CE020000}"/>
    <cellStyle name="Percent 5 3 2" xfId="719" xr:uid="{00000000-0005-0000-0000-0000CF020000}"/>
    <cellStyle name="Percent 5 3 3" xfId="720" xr:uid="{00000000-0005-0000-0000-0000D0020000}"/>
    <cellStyle name="Percent 5 4" xfId="721" xr:uid="{00000000-0005-0000-0000-0000D1020000}"/>
    <cellStyle name="Percent 5 4 2" xfId="722" xr:uid="{00000000-0005-0000-0000-0000D2020000}"/>
    <cellStyle name="Percent 5 4 3" xfId="723" xr:uid="{00000000-0005-0000-0000-0000D3020000}"/>
    <cellStyle name="Percent 5 4 4" xfId="724" xr:uid="{00000000-0005-0000-0000-0000D4020000}"/>
    <cellStyle name="Percent 5 5" xfId="725" xr:uid="{00000000-0005-0000-0000-0000D5020000}"/>
    <cellStyle name="Percent 5 5 2" xfId="726" xr:uid="{00000000-0005-0000-0000-0000D6020000}"/>
    <cellStyle name="Percent 5 5 2 2" xfId="727" xr:uid="{00000000-0005-0000-0000-0000D7020000}"/>
    <cellStyle name="Percent 5 5 2 3" xfId="728" xr:uid="{00000000-0005-0000-0000-0000D8020000}"/>
    <cellStyle name="Percent 5 5 2 3 2" xfId="729" xr:uid="{00000000-0005-0000-0000-0000D9020000}"/>
    <cellStyle name="Percent 5 5 3" xfId="730" xr:uid="{00000000-0005-0000-0000-0000DA020000}"/>
    <cellStyle name="Percent 5 6" xfId="731" xr:uid="{00000000-0005-0000-0000-0000DB020000}"/>
    <cellStyle name="Percent 5 6 2" xfId="732" xr:uid="{00000000-0005-0000-0000-0000DC020000}"/>
    <cellStyle name="Percent 5 6 3" xfId="733" xr:uid="{00000000-0005-0000-0000-0000DD020000}"/>
    <cellStyle name="Percent 5 6 3 2" xfId="734" xr:uid="{00000000-0005-0000-0000-0000DE020000}"/>
    <cellStyle name="Percent 5 7" xfId="735" xr:uid="{00000000-0005-0000-0000-0000DF020000}"/>
    <cellStyle name="Percent 5 8" xfId="736" xr:uid="{00000000-0005-0000-0000-0000E0020000}"/>
    <cellStyle name="Percent 5 8 2" xfId="737" xr:uid="{00000000-0005-0000-0000-0000E1020000}"/>
    <cellStyle name="Percent 5 9" xfId="738" xr:uid="{00000000-0005-0000-0000-0000E2020000}"/>
    <cellStyle name="Percent 5 9 2" xfId="739" xr:uid="{00000000-0005-0000-0000-0000E3020000}"/>
    <cellStyle name="Percent 5 9 3" xfId="740" xr:uid="{00000000-0005-0000-0000-0000E4020000}"/>
    <cellStyle name="Percent 5 9 3 2" xfId="741" xr:uid="{00000000-0005-0000-0000-0000E5020000}"/>
    <cellStyle name="Percent 6" xfId="742" xr:uid="{00000000-0005-0000-0000-0000E6020000}"/>
    <cellStyle name="Percent 6 10" xfId="743" xr:uid="{00000000-0005-0000-0000-0000E7020000}"/>
    <cellStyle name="Percent 6 11" xfId="744" xr:uid="{00000000-0005-0000-0000-0000E8020000}"/>
    <cellStyle name="Percent 6 11 2" xfId="745" xr:uid="{00000000-0005-0000-0000-0000E9020000}"/>
    <cellStyle name="Percent 6 11 2 2" xfId="746" xr:uid="{00000000-0005-0000-0000-0000EA020000}"/>
    <cellStyle name="Percent 6 11 2 3" xfId="747" xr:uid="{00000000-0005-0000-0000-0000EB020000}"/>
    <cellStyle name="Percent 6 11 2 3 2" xfId="748" xr:uid="{00000000-0005-0000-0000-0000EC020000}"/>
    <cellStyle name="Percent 6 12" xfId="749" xr:uid="{00000000-0005-0000-0000-0000ED020000}"/>
    <cellStyle name="Percent 6 13" xfId="750" xr:uid="{00000000-0005-0000-0000-0000EE020000}"/>
    <cellStyle name="Percent 6 13 2" xfId="751" xr:uid="{00000000-0005-0000-0000-0000EF020000}"/>
    <cellStyle name="Percent 6 13 2 2" xfId="752" xr:uid="{00000000-0005-0000-0000-0000F0020000}"/>
    <cellStyle name="Percent 6 13 2 3" xfId="753" xr:uid="{00000000-0005-0000-0000-0000F1020000}"/>
    <cellStyle name="Percent 6 13 2 3 2" xfId="754" xr:uid="{00000000-0005-0000-0000-0000F2020000}"/>
    <cellStyle name="Percent 6 14" xfId="755" xr:uid="{00000000-0005-0000-0000-0000F3020000}"/>
    <cellStyle name="Percent 6 14 2" xfId="756" xr:uid="{00000000-0005-0000-0000-0000F4020000}"/>
    <cellStyle name="Percent 6 15" xfId="757" xr:uid="{00000000-0005-0000-0000-0000F5020000}"/>
    <cellStyle name="Percent 6 16" xfId="758" xr:uid="{00000000-0005-0000-0000-0000F6020000}"/>
    <cellStyle name="Percent 6 16 2" xfId="759" xr:uid="{00000000-0005-0000-0000-0000F7020000}"/>
    <cellStyle name="Percent 6 2" xfId="760" xr:uid="{00000000-0005-0000-0000-0000F8020000}"/>
    <cellStyle name="Percent 6 3" xfId="761" xr:uid="{00000000-0005-0000-0000-0000F9020000}"/>
    <cellStyle name="Percent 6 4" xfId="762" xr:uid="{00000000-0005-0000-0000-0000FA020000}"/>
    <cellStyle name="Percent 6 5" xfId="763" xr:uid="{00000000-0005-0000-0000-0000FB020000}"/>
    <cellStyle name="Percent 6 6" xfId="764" xr:uid="{00000000-0005-0000-0000-0000FC020000}"/>
    <cellStyle name="Percent 6 7" xfId="765" xr:uid="{00000000-0005-0000-0000-0000FD020000}"/>
    <cellStyle name="Percent 6 7 2" xfId="766" xr:uid="{00000000-0005-0000-0000-0000FE020000}"/>
    <cellStyle name="Percent 6 7 2 2" xfId="767" xr:uid="{00000000-0005-0000-0000-0000FF020000}"/>
    <cellStyle name="Percent 6 7 2 3" xfId="768" xr:uid="{00000000-0005-0000-0000-000000030000}"/>
    <cellStyle name="Percent 6 8" xfId="769" xr:uid="{00000000-0005-0000-0000-000001030000}"/>
    <cellStyle name="Percent 6 9" xfId="770" xr:uid="{00000000-0005-0000-0000-000002030000}"/>
    <cellStyle name="Percent 7" xfId="771" xr:uid="{00000000-0005-0000-0000-000003030000}"/>
    <cellStyle name="Percent 7 10" xfId="772" xr:uid="{00000000-0005-0000-0000-000004030000}"/>
    <cellStyle name="Percent 7 11" xfId="773" xr:uid="{00000000-0005-0000-0000-000005030000}"/>
    <cellStyle name="Percent 7 11 2" xfId="774" xr:uid="{00000000-0005-0000-0000-000006030000}"/>
    <cellStyle name="Percent 7 11 2 2" xfId="775" xr:uid="{00000000-0005-0000-0000-000007030000}"/>
    <cellStyle name="Percent 7 11 2 3" xfId="776" xr:uid="{00000000-0005-0000-0000-000008030000}"/>
    <cellStyle name="Percent 7 11 2 3 2" xfId="777" xr:uid="{00000000-0005-0000-0000-000009030000}"/>
    <cellStyle name="Percent 7 12" xfId="778" xr:uid="{00000000-0005-0000-0000-00000A030000}"/>
    <cellStyle name="Percent 7 12 2" xfId="779" xr:uid="{00000000-0005-0000-0000-00000B030000}"/>
    <cellStyle name="Percent 7 13" xfId="780" xr:uid="{00000000-0005-0000-0000-00000C030000}"/>
    <cellStyle name="Percent 7 14" xfId="781" xr:uid="{00000000-0005-0000-0000-00000D030000}"/>
    <cellStyle name="Percent 7 14 2" xfId="782" xr:uid="{00000000-0005-0000-0000-00000E030000}"/>
    <cellStyle name="Percent 7 2" xfId="783" xr:uid="{00000000-0005-0000-0000-00000F030000}"/>
    <cellStyle name="Percent 7 3" xfId="784" xr:uid="{00000000-0005-0000-0000-000010030000}"/>
    <cellStyle name="Percent 7 4" xfId="785" xr:uid="{00000000-0005-0000-0000-000011030000}"/>
    <cellStyle name="Percent 7 5" xfId="786" xr:uid="{00000000-0005-0000-0000-000012030000}"/>
    <cellStyle name="Percent 7 5 2" xfId="787" xr:uid="{00000000-0005-0000-0000-000013030000}"/>
    <cellStyle name="Percent 7 5 2 2" xfId="788" xr:uid="{00000000-0005-0000-0000-000014030000}"/>
    <cellStyle name="Percent 7 5 2 3" xfId="789" xr:uid="{00000000-0005-0000-0000-000015030000}"/>
    <cellStyle name="Percent 7 5 2 4" xfId="790" xr:uid="{00000000-0005-0000-0000-000016030000}"/>
    <cellStyle name="Percent 7 6" xfId="791" xr:uid="{00000000-0005-0000-0000-000017030000}"/>
    <cellStyle name="Percent 7 7" xfId="792" xr:uid="{00000000-0005-0000-0000-000018030000}"/>
    <cellStyle name="Percent 7 8" xfId="793" xr:uid="{00000000-0005-0000-0000-000019030000}"/>
    <cellStyle name="Percent 7 9" xfId="794" xr:uid="{00000000-0005-0000-0000-00001A030000}"/>
    <cellStyle name="Percent 7 9 2" xfId="795" xr:uid="{00000000-0005-0000-0000-00001B030000}"/>
    <cellStyle name="Percent 7 9 2 2" xfId="796" xr:uid="{00000000-0005-0000-0000-00001C030000}"/>
    <cellStyle name="Percent 7 9 2 3" xfId="797" xr:uid="{00000000-0005-0000-0000-00001D030000}"/>
    <cellStyle name="Percent 7 9 2 3 2" xfId="798" xr:uid="{00000000-0005-0000-0000-00001E030000}"/>
    <cellStyle name="Percent 8" xfId="799" xr:uid="{00000000-0005-0000-0000-00001F030000}"/>
    <cellStyle name="Percent 8 2" xfId="800" xr:uid="{00000000-0005-0000-0000-000020030000}"/>
    <cellStyle name="Percent 8 3" xfId="801" xr:uid="{00000000-0005-0000-0000-000021030000}"/>
    <cellStyle name="Percent 8 4" xfId="802" xr:uid="{00000000-0005-0000-0000-000022030000}"/>
    <cellStyle name="Percent 8 5" xfId="803" xr:uid="{00000000-0005-0000-0000-000023030000}"/>
    <cellStyle name="Percent 9" xfId="804" xr:uid="{00000000-0005-0000-0000-000024030000}"/>
    <cellStyle name="Percent 9 2" xfId="805" xr:uid="{00000000-0005-0000-0000-000025030000}"/>
    <cellStyle name="Percent 9 3" xfId="806" xr:uid="{00000000-0005-0000-0000-000026030000}"/>
    <cellStyle name="Percent 9 4" xfId="807" xr:uid="{00000000-0005-0000-0000-000027030000}"/>
    <cellStyle name="Percent 9 5" xfId="808" xr:uid="{00000000-0005-0000-0000-000028030000}"/>
    <cellStyle name="PSChar" xfId="809" xr:uid="{00000000-0005-0000-0000-000029030000}"/>
    <cellStyle name="PSChar 10" xfId="810" xr:uid="{00000000-0005-0000-0000-00002A030000}"/>
    <cellStyle name="PSChar 10 2" xfId="811" xr:uid="{00000000-0005-0000-0000-00002B030000}"/>
    <cellStyle name="PSChar 10 2 2" xfId="812" xr:uid="{00000000-0005-0000-0000-00002C030000}"/>
    <cellStyle name="PSChar 10 3" xfId="813" xr:uid="{00000000-0005-0000-0000-00002D030000}"/>
    <cellStyle name="PSChar 11" xfId="814" xr:uid="{00000000-0005-0000-0000-00002E030000}"/>
    <cellStyle name="PSChar 2" xfId="815" xr:uid="{00000000-0005-0000-0000-00002F030000}"/>
    <cellStyle name="PSChar 2 2" xfId="816" xr:uid="{00000000-0005-0000-0000-000030030000}"/>
    <cellStyle name="PSChar 2 2 2" xfId="817" xr:uid="{00000000-0005-0000-0000-000031030000}"/>
    <cellStyle name="PSChar 3" xfId="818" xr:uid="{00000000-0005-0000-0000-000032030000}"/>
    <cellStyle name="PSChar 3 2" xfId="819" xr:uid="{00000000-0005-0000-0000-000033030000}"/>
    <cellStyle name="PSChar 4" xfId="820" xr:uid="{00000000-0005-0000-0000-000034030000}"/>
    <cellStyle name="PSChar 4 2" xfId="821" xr:uid="{00000000-0005-0000-0000-000035030000}"/>
    <cellStyle name="PSChar 5" xfId="822" xr:uid="{00000000-0005-0000-0000-000036030000}"/>
    <cellStyle name="PSChar 5 2" xfId="823" xr:uid="{00000000-0005-0000-0000-000037030000}"/>
    <cellStyle name="PSChar 5 3" xfId="824" xr:uid="{00000000-0005-0000-0000-000038030000}"/>
    <cellStyle name="PSChar 5 3 2" xfId="825" xr:uid="{00000000-0005-0000-0000-000039030000}"/>
    <cellStyle name="PSChar 6" xfId="826" xr:uid="{00000000-0005-0000-0000-00003A030000}"/>
    <cellStyle name="PSChar 6 2" xfId="827" xr:uid="{00000000-0005-0000-0000-00003B030000}"/>
    <cellStyle name="PSChar 7" xfId="828" xr:uid="{00000000-0005-0000-0000-00003C030000}"/>
    <cellStyle name="PSChar 8" xfId="829" xr:uid="{00000000-0005-0000-0000-00003D030000}"/>
    <cellStyle name="PSChar 8 2" xfId="830" xr:uid="{00000000-0005-0000-0000-00003E030000}"/>
    <cellStyle name="PSChar 9" xfId="831" xr:uid="{00000000-0005-0000-0000-00003F030000}"/>
    <cellStyle name="PSChar 9 2" xfId="832" xr:uid="{00000000-0005-0000-0000-000040030000}"/>
    <cellStyle name="PSDate" xfId="833" xr:uid="{00000000-0005-0000-0000-000041030000}"/>
    <cellStyle name="PSDate 10" xfId="834" xr:uid="{00000000-0005-0000-0000-000042030000}"/>
    <cellStyle name="PSDate 2" xfId="835" xr:uid="{00000000-0005-0000-0000-000043030000}"/>
    <cellStyle name="PSDate 2 2" xfId="836" xr:uid="{00000000-0005-0000-0000-000044030000}"/>
    <cellStyle name="PSDate 2 2 2" xfId="837" xr:uid="{00000000-0005-0000-0000-000045030000}"/>
    <cellStyle name="PSDate 3" xfId="838" xr:uid="{00000000-0005-0000-0000-000046030000}"/>
    <cellStyle name="PSDate 3 2" xfId="839" xr:uid="{00000000-0005-0000-0000-000047030000}"/>
    <cellStyle name="PSDate 4" xfId="840" xr:uid="{00000000-0005-0000-0000-000048030000}"/>
    <cellStyle name="PSDate 4 2" xfId="841" xr:uid="{00000000-0005-0000-0000-000049030000}"/>
    <cellStyle name="PSDate 5" xfId="842" xr:uid="{00000000-0005-0000-0000-00004A030000}"/>
    <cellStyle name="PSDate 5 2" xfId="843" xr:uid="{00000000-0005-0000-0000-00004B030000}"/>
    <cellStyle name="PSDate 5 3" xfId="844" xr:uid="{00000000-0005-0000-0000-00004C030000}"/>
    <cellStyle name="PSDate 5 3 2" xfId="845" xr:uid="{00000000-0005-0000-0000-00004D030000}"/>
    <cellStyle name="PSDate 6" xfId="846" xr:uid="{00000000-0005-0000-0000-00004E030000}"/>
    <cellStyle name="PSDate 6 2" xfId="847" xr:uid="{00000000-0005-0000-0000-00004F030000}"/>
    <cellStyle name="PSDate 7" xfId="848" xr:uid="{00000000-0005-0000-0000-000050030000}"/>
    <cellStyle name="PSDate 8" xfId="849" xr:uid="{00000000-0005-0000-0000-000051030000}"/>
    <cellStyle name="PSDate 8 2" xfId="850" xr:uid="{00000000-0005-0000-0000-000052030000}"/>
    <cellStyle name="PSDate 9" xfId="851" xr:uid="{00000000-0005-0000-0000-000053030000}"/>
    <cellStyle name="PSDate 9 2" xfId="852" xr:uid="{00000000-0005-0000-0000-000054030000}"/>
    <cellStyle name="PSDate 9 2 2" xfId="853" xr:uid="{00000000-0005-0000-0000-000055030000}"/>
    <cellStyle name="PSDate 9 3" xfId="854" xr:uid="{00000000-0005-0000-0000-000056030000}"/>
    <cellStyle name="PSDec" xfId="855" xr:uid="{00000000-0005-0000-0000-000057030000}"/>
    <cellStyle name="PSDec 10" xfId="856" xr:uid="{00000000-0005-0000-0000-000058030000}"/>
    <cellStyle name="PSDec 10 2" xfId="857" xr:uid="{00000000-0005-0000-0000-000059030000}"/>
    <cellStyle name="PSDec 10 2 2" xfId="858" xr:uid="{00000000-0005-0000-0000-00005A030000}"/>
    <cellStyle name="PSDec 10 3" xfId="859" xr:uid="{00000000-0005-0000-0000-00005B030000}"/>
    <cellStyle name="PSDec 11" xfId="860" xr:uid="{00000000-0005-0000-0000-00005C030000}"/>
    <cellStyle name="PSDec 2" xfId="861" xr:uid="{00000000-0005-0000-0000-00005D030000}"/>
    <cellStyle name="PSDec 2 2" xfId="862" xr:uid="{00000000-0005-0000-0000-00005E030000}"/>
    <cellStyle name="PSDec 2 2 2" xfId="863" xr:uid="{00000000-0005-0000-0000-00005F030000}"/>
    <cellStyle name="PSDec 3" xfId="864" xr:uid="{00000000-0005-0000-0000-000060030000}"/>
    <cellStyle name="PSDec 3 2" xfId="865" xr:uid="{00000000-0005-0000-0000-000061030000}"/>
    <cellStyle name="PSDec 4" xfId="866" xr:uid="{00000000-0005-0000-0000-000062030000}"/>
    <cellStyle name="PSDec 4 2" xfId="867" xr:uid="{00000000-0005-0000-0000-000063030000}"/>
    <cellStyle name="PSDec 5" xfId="868" xr:uid="{00000000-0005-0000-0000-000064030000}"/>
    <cellStyle name="PSDec 5 2" xfId="869" xr:uid="{00000000-0005-0000-0000-000065030000}"/>
    <cellStyle name="PSDec 5 3" xfId="870" xr:uid="{00000000-0005-0000-0000-000066030000}"/>
    <cellStyle name="PSDec 5 3 2" xfId="871" xr:uid="{00000000-0005-0000-0000-000067030000}"/>
    <cellStyle name="PSDec 6" xfId="872" xr:uid="{00000000-0005-0000-0000-000068030000}"/>
    <cellStyle name="PSDec 6 2" xfId="873" xr:uid="{00000000-0005-0000-0000-000069030000}"/>
    <cellStyle name="PSDec 7" xfId="874" xr:uid="{00000000-0005-0000-0000-00006A030000}"/>
    <cellStyle name="PSDec 8" xfId="875" xr:uid="{00000000-0005-0000-0000-00006B030000}"/>
    <cellStyle name="PSDec 8 2" xfId="876" xr:uid="{00000000-0005-0000-0000-00006C030000}"/>
    <cellStyle name="PSDec 9" xfId="877" xr:uid="{00000000-0005-0000-0000-00006D030000}"/>
    <cellStyle name="PSDec 9 2" xfId="878" xr:uid="{00000000-0005-0000-0000-00006E030000}"/>
    <cellStyle name="PSHeading" xfId="879" xr:uid="{00000000-0005-0000-0000-00006F030000}"/>
    <cellStyle name="PSHeading 2" xfId="880" xr:uid="{00000000-0005-0000-0000-000070030000}"/>
    <cellStyle name="PSHeading 2 2" xfId="881" xr:uid="{00000000-0005-0000-0000-000071030000}"/>
    <cellStyle name="PSHeading 2 2 2" xfId="882" xr:uid="{00000000-0005-0000-0000-000072030000}"/>
    <cellStyle name="PSHeading 2 2 3" xfId="883" xr:uid="{00000000-0005-0000-0000-000073030000}"/>
    <cellStyle name="PSHeading 2 2 3 2" xfId="884" xr:uid="{00000000-0005-0000-0000-000074030000}"/>
    <cellStyle name="PSHeading 3" xfId="885" xr:uid="{00000000-0005-0000-0000-000075030000}"/>
    <cellStyle name="PSHeading 3 2" xfId="886" xr:uid="{00000000-0005-0000-0000-000076030000}"/>
    <cellStyle name="PSHeading 3 3" xfId="887" xr:uid="{00000000-0005-0000-0000-000077030000}"/>
    <cellStyle name="PSHeading 3 3 2" xfId="888" xr:uid="{00000000-0005-0000-0000-000078030000}"/>
    <cellStyle name="PSHeading 4" xfId="889" xr:uid="{00000000-0005-0000-0000-000079030000}"/>
    <cellStyle name="PSHeading 4 2" xfId="890" xr:uid="{00000000-0005-0000-0000-00007A030000}"/>
    <cellStyle name="PSHeading 5" xfId="891" xr:uid="{00000000-0005-0000-0000-00007B030000}"/>
    <cellStyle name="PSHeading 5 2" xfId="892" xr:uid="{00000000-0005-0000-0000-00007C030000}"/>
    <cellStyle name="PSHeading 6" xfId="893" xr:uid="{00000000-0005-0000-0000-00007D030000}"/>
    <cellStyle name="PSHeading 6 2" xfId="894" xr:uid="{00000000-0005-0000-0000-00007E030000}"/>
    <cellStyle name="PSHeading 6 2 2" xfId="895" xr:uid="{00000000-0005-0000-0000-00007F030000}"/>
    <cellStyle name="PSHeading 6 3" xfId="896" xr:uid="{00000000-0005-0000-0000-000080030000}"/>
    <cellStyle name="PSHeading 7" xfId="897" xr:uid="{00000000-0005-0000-0000-000081030000}"/>
    <cellStyle name="PSInt" xfId="898" xr:uid="{00000000-0005-0000-0000-000082030000}"/>
    <cellStyle name="PSInt 10" xfId="899" xr:uid="{00000000-0005-0000-0000-000083030000}"/>
    <cellStyle name="PSInt 10 2" xfId="900" xr:uid="{00000000-0005-0000-0000-000084030000}"/>
    <cellStyle name="PSInt 10 2 2" xfId="901" xr:uid="{00000000-0005-0000-0000-000085030000}"/>
    <cellStyle name="PSInt 10 3" xfId="902" xr:uid="{00000000-0005-0000-0000-000086030000}"/>
    <cellStyle name="PSInt 11" xfId="903" xr:uid="{00000000-0005-0000-0000-000087030000}"/>
    <cellStyle name="PSInt 2" xfId="904" xr:uid="{00000000-0005-0000-0000-000088030000}"/>
    <cellStyle name="PSInt 2 2" xfId="905" xr:uid="{00000000-0005-0000-0000-000089030000}"/>
    <cellStyle name="PSInt 2 2 2" xfId="906" xr:uid="{00000000-0005-0000-0000-00008A030000}"/>
    <cellStyle name="PSInt 3" xfId="907" xr:uid="{00000000-0005-0000-0000-00008B030000}"/>
    <cellStyle name="PSInt 3 2" xfId="908" xr:uid="{00000000-0005-0000-0000-00008C030000}"/>
    <cellStyle name="PSInt 4" xfId="909" xr:uid="{00000000-0005-0000-0000-00008D030000}"/>
    <cellStyle name="PSInt 4 2" xfId="910" xr:uid="{00000000-0005-0000-0000-00008E030000}"/>
    <cellStyle name="PSInt 5" xfId="911" xr:uid="{00000000-0005-0000-0000-00008F030000}"/>
    <cellStyle name="PSInt 5 2" xfId="912" xr:uid="{00000000-0005-0000-0000-000090030000}"/>
    <cellStyle name="PSInt 5 3" xfId="913" xr:uid="{00000000-0005-0000-0000-000091030000}"/>
    <cellStyle name="PSInt 5 3 2" xfId="914" xr:uid="{00000000-0005-0000-0000-000092030000}"/>
    <cellStyle name="PSInt 6" xfId="915" xr:uid="{00000000-0005-0000-0000-000093030000}"/>
    <cellStyle name="PSInt 6 2" xfId="916" xr:uid="{00000000-0005-0000-0000-000094030000}"/>
    <cellStyle name="PSInt 7" xfId="917" xr:uid="{00000000-0005-0000-0000-000095030000}"/>
    <cellStyle name="PSInt 8" xfId="918" xr:uid="{00000000-0005-0000-0000-000096030000}"/>
    <cellStyle name="PSInt 8 2" xfId="919" xr:uid="{00000000-0005-0000-0000-000097030000}"/>
    <cellStyle name="PSInt 9" xfId="920" xr:uid="{00000000-0005-0000-0000-000098030000}"/>
    <cellStyle name="PSInt 9 2" xfId="921" xr:uid="{00000000-0005-0000-0000-000099030000}"/>
    <cellStyle name="PSSpacer" xfId="922" xr:uid="{00000000-0005-0000-0000-00009A030000}"/>
    <cellStyle name="PSSpacer 10" xfId="923" xr:uid="{00000000-0005-0000-0000-00009B030000}"/>
    <cellStyle name="PSSpacer 2" xfId="924" xr:uid="{00000000-0005-0000-0000-00009C030000}"/>
    <cellStyle name="PSSpacer 2 2" xfId="925" xr:uid="{00000000-0005-0000-0000-00009D030000}"/>
    <cellStyle name="PSSpacer 3" xfId="926" xr:uid="{00000000-0005-0000-0000-00009E030000}"/>
    <cellStyle name="PSSpacer 3 2" xfId="927" xr:uid="{00000000-0005-0000-0000-00009F030000}"/>
    <cellStyle name="PSSpacer 4" xfId="928" xr:uid="{00000000-0005-0000-0000-0000A0030000}"/>
    <cellStyle name="PSSpacer 4 2" xfId="929" xr:uid="{00000000-0005-0000-0000-0000A1030000}"/>
    <cellStyle name="PSSpacer 5" xfId="930" xr:uid="{00000000-0005-0000-0000-0000A2030000}"/>
    <cellStyle name="PSSpacer 5 2" xfId="931" xr:uid="{00000000-0005-0000-0000-0000A3030000}"/>
    <cellStyle name="PSSpacer 5 3" xfId="932" xr:uid="{00000000-0005-0000-0000-0000A4030000}"/>
    <cellStyle name="PSSpacer 5 3 2" xfId="933" xr:uid="{00000000-0005-0000-0000-0000A5030000}"/>
    <cellStyle name="PSSpacer 6" xfId="934" xr:uid="{00000000-0005-0000-0000-0000A6030000}"/>
    <cellStyle name="PSSpacer 6 2" xfId="935" xr:uid="{00000000-0005-0000-0000-0000A7030000}"/>
    <cellStyle name="PSSpacer 7" xfId="936" xr:uid="{00000000-0005-0000-0000-0000A8030000}"/>
    <cellStyle name="PSSpacer 8" xfId="937" xr:uid="{00000000-0005-0000-0000-0000A9030000}"/>
    <cellStyle name="PSSpacer 8 2" xfId="938" xr:uid="{00000000-0005-0000-0000-0000AA030000}"/>
    <cellStyle name="PSSpacer 9" xfId="939" xr:uid="{00000000-0005-0000-0000-0000AB030000}"/>
    <cellStyle name="PSSpacer 9 2" xfId="940" xr:uid="{00000000-0005-0000-0000-0000AC030000}"/>
    <cellStyle name="PSSpacer 9 2 2" xfId="941" xr:uid="{00000000-0005-0000-0000-0000AD030000}"/>
    <cellStyle name="PSSpacer 9 3" xfId="942" xr:uid="{00000000-0005-0000-0000-0000AE030000}"/>
    <cellStyle name="Title 2" xfId="943" xr:uid="{00000000-0005-0000-0000-0000AF030000}"/>
    <cellStyle name="Total 2" xfId="944" xr:uid="{00000000-0005-0000-0000-0000B0030000}"/>
    <cellStyle name="Warning Text 2" xfId="945" xr:uid="{00000000-0005-0000-0000-0000B1030000}"/>
  </cellStyles>
  <dxfs count="0"/>
  <tableStyles count="0" defaultTableStyle="TableStyleMedium2" defaultPivotStyle="PivotStyleLight16"/>
  <colors>
    <mruColors>
      <color rgb="FFFFCCFF"/>
      <color rgb="FFFFFFCC"/>
      <color rgb="FFB8E3FE"/>
      <color rgb="FFF8A2CF"/>
      <color rgb="FFCCCCFF"/>
      <color rgb="FFCCFFCC"/>
      <color rgb="FFFF99CC"/>
      <color rgb="FFFFFFFF"/>
      <color rgb="FF00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15</xdr:col>
      <xdr:colOff>247650</xdr:colOff>
      <xdr:row>34</xdr:row>
      <xdr:rowOff>142875</xdr:rowOff>
    </xdr:to>
    <xdr:pic>
      <xdr:nvPicPr>
        <xdr:cNvPr id="214040" name="Picture 2">
          <a:extLst>
            <a:ext uri="{FF2B5EF4-FFF2-40B4-BE49-F238E27FC236}">
              <a16:creationId xmlns:a16="http://schemas.microsoft.com/office/drawing/2014/main" id="{9BF385B8-6DC8-A53C-80DB-651828973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9391650" cy="544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290792" refreshedDate="45870.519638194448" createdVersion="8" refreshedVersion="8" minRefreshableVersion="3" recordCount="12" xr:uid="{9DA0F498-6F08-4EB9-8A49-7CFF3F335D0E}">
  <cacheSource type="worksheet">
    <worksheetSource ref="B16:E28" sheet="Form 2.0"/>
  </cacheSource>
  <cacheFields count="4">
    <cacheField name="Class" numFmtId="0">
      <sharedItems containsBlank="1" containsMixedTypes="1" containsNumber="1" containsInteger="1" minValue="-1" maxValue="-1" count="10">
        <n v="-1"/>
        <m/>
        <s v="RES"/>
        <s v="GS (SGS/MGS)"/>
        <s v="LGS"/>
        <s v="LGS  LMTOD"/>
        <s v="IGS "/>
        <s v="MW"/>
        <s v="OL"/>
        <s v="SL"/>
      </sharedItems>
    </cacheField>
    <cacheField name="Energy" numFmtId="0">
      <sharedItems containsString="0" containsBlank="1" containsNumber="1" minValue="-2" maxValue="2293390283.1014886"/>
    </cacheField>
    <cacheField name="Demand" numFmtId="0">
      <sharedItems containsString="0" containsBlank="1" containsNumber="1" minValue="-3" maxValue="3851548.8758610585"/>
    </cacheField>
    <cacheField name="Ratio" numFmtId="0">
      <sharedItems containsString="0" containsBlank="1" containsNumber="1" minValue="-4" maxValue="2.2273507647450086E-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n v="-2"/>
    <n v="-3"/>
    <n v="-4"/>
  </r>
  <r>
    <x v="1"/>
    <m/>
    <m/>
    <m/>
  </r>
  <r>
    <x v="1"/>
    <m/>
    <m/>
    <m/>
  </r>
  <r>
    <x v="2"/>
    <n v="1889849938.5032814"/>
    <m/>
    <n v="2.2273507647450086E-4"/>
  </r>
  <r>
    <x v="3"/>
    <n v="616305296.54697454"/>
    <m/>
    <n v="1.7460551523618281E-4"/>
  </r>
  <r>
    <x v="4"/>
    <n v="469816215.38408518"/>
    <n v="1443014.3246290712"/>
    <n v="1.515718152561873E-4"/>
  </r>
  <r>
    <x v="5"/>
    <n v="878955.24659644801"/>
    <m/>
    <n v="1.515718152561873E-4"/>
  </r>
  <r>
    <x v="6"/>
    <n v="2293390283.1014886"/>
    <n v="3851548.8758610585"/>
    <n v="1.1786538035569553E-4"/>
  </r>
  <r>
    <x v="7"/>
    <n v="1831693.9999999998"/>
    <m/>
    <n v="1.1468406256110247E-4"/>
  </r>
  <r>
    <x v="8"/>
    <n v="30809971.363413889"/>
    <m/>
    <n v="3.6138531509521358E-5"/>
  </r>
  <r>
    <x v="9"/>
    <n v="7836986"/>
    <m/>
    <n v="3.5948185418088756E-5"/>
  </r>
  <r>
    <x v="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00CCA1-5E29-4A93-A517-2766CAF747FD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4" firstHeaderRow="1" firstDataRow="1" firstDataCol="1"/>
  <pivotFields count="4">
    <pivotField axis="axisRow" showAll="0">
      <items count="11">
        <item x="0"/>
        <item x="3"/>
        <item x="6"/>
        <item x="4"/>
        <item x="5"/>
        <item x="7"/>
        <item x="8"/>
        <item x="2"/>
        <item x="9"/>
        <item x="1"/>
        <item t="default"/>
      </items>
    </pivotField>
    <pivotField showAll="0"/>
    <pivotField showAll="0"/>
    <pivotField dataField="1"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 of Ratio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>
    <pageSetUpPr autoPageBreaks="0" fitToPage="1"/>
  </sheetPr>
  <dimension ref="B1:O29"/>
  <sheetViews>
    <sheetView tabSelected="1" zoomScale="110" zoomScaleNormal="110" zoomScaleSheetLayoutView="100" workbookViewId="0">
      <pane xSplit="5" ySplit="7" topLeftCell="F8" activePane="bottomRight" state="frozen"/>
      <selection activeCell="N33" sqref="N33"/>
      <selection pane="topRight" activeCell="N33" sqref="N33"/>
      <selection pane="bottomLeft" activeCell="N33" sqref="N33"/>
      <selection pane="bottomRight" activeCell="M27" sqref="M27"/>
    </sheetView>
  </sheetViews>
  <sheetFormatPr defaultColWidth="8.7265625" defaultRowHeight="13"/>
  <cols>
    <col min="1" max="1" width="3.54296875" style="45" customWidth="1"/>
    <col min="2" max="2" width="5.26953125" style="44" customWidth="1"/>
    <col min="3" max="3" width="0.26953125" style="45" customWidth="1"/>
    <col min="4" max="4" width="56" style="45" customWidth="1"/>
    <col min="5" max="5" width="9" style="45" bestFit="1" customWidth="1"/>
    <col min="6" max="6" width="20" style="45" customWidth="1"/>
    <col min="7" max="7" width="0.7265625" style="45" customWidth="1"/>
    <col min="8" max="8" width="32.7265625" style="176" customWidth="1"/>
    <col min="9" max="9" width="20" style="45" customWidth="1"/>
    <col min="10" max="10" width="0.7265625" style="45" customWidth="1"/>
    <col min="11" max="12" width="3.54296875" style="45" customWidth="1"/>
    <col min="13" max="13" width="20" style="45" customWidth="1"/>
    <col min="14" max="14" width="0.7265625" style="45" customWidth="1"/>
    <col min="15" max="15" width="32.7265625" style="176" customWidth="1"/>
    <col min="16" max="16384" width="8.7265625" style="45"/>
  </cols>
  <sheetData>
    <row r="1" spans="2:15" s="38" customFormat="1">
      <c r="B1" s="5"/>
      <c r="C1" s="5"/>
      <c r="D1" s="10"/>
      <c r="E1" s="10"/>
      <c r="F1" s="10"/>
      <c r="G1" s="10"/>
      <c r="H1" s="41"/>
      <c r="I1" s="10"/>
      <c r="J1" s="10"/>
      <c r="M1" s="10"/>
      <c r="N1" s="10"/>
      <c r="O1" s="41"/>
    </row>
    <row r="2" spans="2:15" s="38" customFormat="1" ht="15" customHeight="1">
      <c r="B2" s="240" t="s">
        <v>19</v>
      </c>
      <c r="C2" s="240"/>
      <c r="D2" s="240"/>
      <c r="E2" s="240"/>
      <c r="F2" s="240"/>
      <c r="G2" s="240"/>
      <c r="H2" s="41"/>
      <c r="I2" s="41"/>
      <c r="J2" s="41"/>
      <c r="O2" s="41"/>
    </row>
    <row r="3" spans="2:15" s="38" customFormat="1">
      <c r="B3" s="240" t="s">
        <v>77</v>
      </c>
      <c r="C3" s="240"/>
      <c r="D3" s="240"/>
      <c r="E3" s="240"/>
      <c r="F3" s="240"/>
      <c r="G3" s="240"/>
      <c r="H3" s="41"/>
      <c r="I3" s="41"/>
      <c r="J3" s="41"/>
      <c r="O3" s="41"/>
    </row>
    <row r="4" spans="2:15" ht="27.5" thickBot="1">
      <c r="F4" s="236" t="s">
        <v>133</v>
      </c>
      <c r="I4" s="237" t="s">
        <v>136</v>
      </c>
      <c r="M4" s="237" t="s">
        <v>137</v>
      </c>
    </row>
    <row r="5" spans="2:15" s="50" customFormat="1" ht="26.5" thickBot="1">
      <c r="B5" s="173" t="s">
        <v>38</v>
      </c>
      <c r="C5" s="46"/>
      <c r="D5" s="47"/>
      <c r="E5" s="48"/>
      <c r="F5" s="238" t="s">
        <v>81</v>
      </c>
      <c r="G5" s="49"/>
      <c r="H5" s="50" t="s">
        <v>80</v>
      </c>
      <c r="I5" s="238" t="s">
        <v>81</v>
      </c>
      <c r="J5" s="49"/>
      <c r="M5" s="238" t="s">
        <v>81</v>
      </c>
      <c r="N5" s="49"/>
      <c r="O5" s="50" t="s">
        <v>80</v>
      </c>
    </row>
    <row r="6" spans="2:15" s="50" customFormat="1">
      <c r="B6" s="174"/>
      <c r="C6" s="51"/>
      <c r="D6" s="52" t="s">
        <v>37</v>
      </c>
      <c r="E6" s="53"/>
      <c r="F6" s="239"/>
      <c r="G6" s="51"/>
      <c r="I6" s="239"/>
      <c r="J6" s="51"/>
      <c r="M6" s="239"/>
      <c r="N6" s="51"/>
    </row>
    <row r="7" spans="2:15" ht="2.65" customHeight="1">
      <c r="B7" s="54"/>
      <c r="C7" s="55"/>
      <c r="D7" s="56"/>
      <c r="E7" s="57"/>
      <c r="F7" s="58"/>
      <c r="G7" s="55"/>
      <c r="I7" s="58"/>
      <c r="J7" s="55"/>
      <c r="M7" s="58"/>
      <c r="N7" s="55"/>
    </row>
    <row r="8" spans="2:15">
      <c r="B8" s="59">
        <v>1</v>
      </c>
      <c r="C8" s="55"/>
      <c r="D8" s="169" t="s">
        <v>18</v>
      </c>
      <c r="E8" s="57"/>
      <c r="F8" s="178">
        <v>327699887.60999995</v>
      </c>
      <c r="G8" s="60"/>
      <c r="H8" s="176" t="s">
        <v>130</v>
      </c>
      <c r="I8" s="178">
        <v>327699887.60999995</v>
      </c>
      <c r="J8" s="60"/>
      <c r="M8" s="178">
        <f>327699887.61+33957903.28+11466156.84</f>
        <v>373123947.72999996</v>
      </c>
      <c r="N8" s="60"/>
      <c r="O8" s="176" t="s">
        <v>134</v>
      </c>
    </row>
    <row r="9" spans="2:15">
      <c r="B9" s="59">
        <v>2</v>
      </c>
      <c r="C9" s="55"/>
      <c r="D9" s="169" t="s">
        <v>15</v>
      </c>
      <c r="E9" s="57"/>
      <c r="F9" s="63">
        <v>200045017</v>
      </c>
      <c r="G9" s="60"/>
      <c r="H9" s="176" t="s">
        <v>130</v>
      </c>
      <c r="I9" s="63">
        <v>200045017</v>
      </c>
      <c r="J9" s="60"/>
      <c r="M9" s="63">
        <f>200045017+2147169.65</f>
        <v>202192186.65000001</v>
      </c>
      <c r="N9" s="60"/>
      <c r="O9" s="176" t="s">
        <v>134</v>
      </c>
    </row>
    <row r="10" spans="2:15" s="64" customFormat="1">
      <c r="B10" s="61">
        <v>3</v>
      </c>
      <c r="C10" s="55"/>
      <c r="D10" s="169" t="s">
        <v>36</v>
      </c>
      <c r="E10" s="62"/>
      <c r="F10" s="63">
        <v>0</v>
      </c>
      <c r="G10" s="60"/>
      <c r="H10" s="177" t="s">
        <v>78</v>
      </c>
      <c r="I10" s="63">
        <v>0</v>
      </c>
      <c r="J10" s="60"/>
      <c r="M10" s="63">
        <v>0</v>
      </c>
      <c r="N10" s="60"/>
      <c r="O10" s="177" t="s">
        <v>78</v>
      </c>
    </row>
    <row r="11" spans="2:15" ht="13.5" thickBot="1">
      <c r="B11" s="59">
        <v>4</v>
      </c>
      <c r="C11" s="55"/>
      <c r="D11" s="169" t="s">
        <v>17</v>
      </c>
      <c r="E11" s="57"/>
      <c r="F11" s="180">
        <f>+F8-F9-F10</f>
        <v>127654870.60999995</v>
      </c>
      <c r="G11" s="65" t="s">
        <v>7</v>
      </c>
      <c r="H11" s="50" t="s">
        <v>131</v>
      </c>
      <c r="I11" s="180">
        <f>+I8-I9-I10</f>
        <v>127654870.60999995</v>
      </c>
      <c r="J11" s="65" t="s">
        <v>7</v>
      </c>
      <c r="M11" s="180">
        <f>+M8-M9-M10</f>
        <v>170931761.07999995</v>
      </c>
      <c r="N11" s="65" t="s">
        <v>7</v>
      </c>
      <c r="O11" s="50" t="s">
        <v>131</v>
      </c>
    </row>
    <row r="12" spans="2:15" ht="13.5" thickTop="1">
      <c r="B12" s="59">
        <v>5</v>
      </c>
      <c r="C12" s="55"/>
      <c r="D12" s="169" t="s">
        <v>65</v>
      </c>
      <c r="E12" s="62"/>
      <c r="F12" s="63">
        <v>0</v>
      </c>
      <c r="G12" s="60"/>
      <c r="H12" s="176" t="s">
        <v>132</v>
      </c>
      <c r="I12" s="63">
        <v>0</v>
      </c>
      <c r="J12" s="60"/>
      <c r="M12" s="63">
        <v>14966968.5</v>
      </c>
      <c r="N12" s="60"/>
      <c r="O12" s="176" t="s">
        <v>135</v>
      </c>
    </row>
    <row r="13" spans="2:15" s="50" customFormat="1" ht="13.5" thickBot="1">
      <c r="B13" s="61">
        <v>6</v>
      </c>
      <c r="C13" s="51"/>
      <c r="D13" s="170" t="s">
        <v>16</v>
      </c>
      <c r="E13" s="53"/>
      <c r="F13" s="180">
        <f>SUM(F11:F12)</f>
        <v>127654870.60999995</v>
      </c>
      <c r="G13" s="66" t="s">
        <v>7</v>
      </c>
      <c r="H13" s="50" t="s">
        <v>131</v>
      </c>
      <c r="I13" s="180">
        <f>SUM(I11:I12)</f>
        <v>127654870.60999995</v>
      </c>
      <c r="J13" s="66" t="s">
        <v>7</v>
      </c>
      <c r="M13" s="180">
        <f>SUM(M11:M12)</f>
        <v>185898729.57999995</v>
      </c>
      <c r="N13" s="66" t="s">
        <v>7</v>
      </c>
      <c r="O13" s="50" t="s">
        <v>131</v>
      </c>
    </row>
    <row r="14" spans="2:15" ht="13.5" thickTop="1">
      <c r="B14" s="59">
        <v>7</v>
      </c>
      <c r="C14" s="55"/>
      <c r="D14" s="169" t="s">
        <v>73</v>
      </c>
      <c r="E14" s="53"/>
      <c r="F14" s="182">
        <f>WACC!$S$16</f>
        <v>9.1399999999999995E-2</v>
      </c>
      <c r="G14" s="78"/>
      <c r="H14" s="176" t="s">
        <v>84</v>
      </c>
      <c r="I14" s="182">
        <f>WACC!$S$16</f>
        <v>9.1399999999999995E-2</v>
      </c>
      <c r="J14" s="78"/>
      <c r="M14" s="182">
        <f>WACC!$S$16</f>
        <v>9.1399999999999995E-2</v>
      </c>
      <c r="N14" s="78"/>
      <c r="O14" s="176" t="s">
        <v>84</v>
      </c>
    </row>
    <row r="15" spans="2:15">
      <c r="B15" s="59">
        <v>8</v>
      </c>
      <c r="C15" s="55"/>
      <c r="D15" s="169" t="s">
        <v>69</v>
      </c>
      <c r="E15" s="62"/>
      <c r="F15" s="67">
        <f>+F13*F14</f>
        <v>11667655.173753995</v>
      </c>
      <c r="G15" s="79">
        <v>7.7200000000000005E-2</v>
      </c>
      <c r="H15" s="50" t="s">
        <v>131</v>
      </c>
      <c r="I15" s="67">
        <f>+I13*I14</f>
        <v>11667655.173753995</v>
      </c>
      <c r="J15" s="79">
        <v>7.7200000000000005E-2</v>
      </c>
      <c r="M15" s="67">
        <f>+M13*M14</f>
        <v>16991143.883611996</v>
      </c>
      <c r="N15" s="79">
        <v>7.7200000000000005E-2</v>
      </c>
      <c r="O15" s="50" t="s">
        <v>131</v>
      </c>
    </row>
    <row r="16" spans="2:15" s="50" customFormat="1" ht="13.5" thickBot="1">
      <c r="B16" s="61">
        <v>9</v>
      </c>
      <c r="C16" s="51"/>
      <c r="D16" s="170" t="s">
        <v>69</v>
      </c>
      <c r="E16" s="53"/>
      <c r="F16" s="175">
        <f>SUM(F15:F15)</f>
        <v>11667655.173753995</v>
      </c>
      <c r="G16" s="66"/>
      <c r="H16" s="50" t="s">
        <v>131</v>
      </c>
      <c r="I16" s="175">
        <f>SUM(I15:I15)</f>
        <v>11667655.173753995</v>
      </c>
      <c r="J16" s="66"/>
      <c r="M16" s="175">
        <f>SUM(M15:M15)</f>
        <v>16991143.883611996</v>
      </c>
      <c r="N16" s="66"/>
      <c r="O16" s="50" t="s">
        <v>131</v>
      </c>
    </row>
    <row r="17" spans="2:15" ht="13.5" thickTop="1">
      <c r="B17" s="59">
        <v>10</v>
      </c>
      <c r="C17" s="55"/>
      <c r="D17" s="169" t="s">
        <v>71</v>
      </c>
      <c r="E17" s="53"/>
      <c r="F17" s="63">
        <v>8425895.9834829997</v>
      </c>
      <c r="G17" s="60"/>
      <c r="H17" s="177" t="s">
        <v>130</v>
      </c>
      <c r="I17" s="63">
        <v>8425895.9834829997</v>
      </c>
      <c r="J17" s="60"/>
      <c r="M17" s="63">
        <f>8425895.983483+915968.91</f>
        <v>9341864.8934829999</v>
      </c>
      <c r="N17" s="60"/>
      <c r="O17" s="176" t="s">
        <v>134</v>
      </c>
    </row>
    <row r="18" spans="2:15">
      <c r="B18" s="59">
        <v>11</v>
      </c>
      <c r="C18" s="55"/>
      <c r="D18" s="169" t="s">
        <v>72</v>
      </c>
      <c r="E18" s="62"/>
      <c r="F18" s="63">
        <f>F8*'Prop Tax'!$C$2*'Prop Tax'!$C$3*'Prop Tax'!$C$4</f>
        <v>195007.64911895877</v>
      </c>
      <c r="G18" s="60"/>
      <c r="H18" s="50" t="s">
        <v>131</v>
      </c>
      <c r="I18" s="63"/>
      <c r="J18" s="60"/>
      <c r="M18" s="63"/>
      <c r="N18" s="60"/>
      <c r="O18" s="50"/>
    </row>
    <row r="19" spans="2:15" s="50" customFormat="1" ht="13.5" thickBot="1">
      <c r="B19" s="61">
        <v>12</v>
      </c>
      <c r="C19" s="51"/>
      <c r="D19" s="170" t="s">
        <v>79</v>
      </c>
      <c r="E19" s="53"/>
      <c r="F19" s="175">
        <f>SUM(F17:F18)</f>
        <v>8620903.6326019578</v>
      </c>
      <c r="G19" s="60"/>
      <c r="H19" s="50" t="s">
        <v>131</v>
      </c>
      <c r="I19" s="175">
        <f>SUM(I17:I18)</f>
        <v>8425895.9834829997</v>
      </c>
      <c r="J19" s="60"/>
      <c r="M19" s="175">
        <f>SUM(M17:M18)</f>
        <v>9341864.8934829999</v>
      </c>
      <c r="N19" s="60"/>
      <c r="O19" s="50" t="s">
        <v>131</v>
      </c>
    </row>
    <row r="20" spans="2:15" s="50" customFormat="1" ht="13.5" thickTop="1">
      <c r="B20" s="59">
        <v>13</v>
      </c>
      <c r="C20" s="51"/>
      <c r="D20" s="171" t="s">
        <v>70</v>
      </c>
      <c r="E20" s="77"/>
      <c r="F20" s="69">
        <f>F19</f>
        <v>8620903.6326019578</v>
      </c>
      <c r="G20" s="60"/>
      <c r="I20" s="69">
        <f>I19</f>
        <v>8425895.9834829997</v>
      </c>
      <c r="J20" s="60"/>
      <c r="M20" s="69">
        <f>M19</f>
        <v>9341864.8934829999</v>
      </c>
      <c r="N20" s="60"/>
    </row>
    <row r="21" spans="2:15" s="50" customFormat="1">
      <c r="B21" s="59">
        <v>14</v>
      </c>
      <c r="C21" s="51"/>
      <c r="D21" s="171" t="s">
        <v>76</v>
      </c>
      <c r="E21" s="53"/>
      <c r="F21" s="70">
        <f>F19</f>
        <v>8620903.6326019578</v>
      </c>
      <c r="G21" s="71"/>
      <c r="I21" s="70">
        <f>I19</f>
        <v>8425895.9834829997</v>
      </c>
      <c r="J21" s="71"/>
      <c r="M21" s="70">
        <f>M19</f>
        <v>9341864.8934829999</v>
      </c>
      <c r="N21" s="71"/>
    </row>
    <row r="22" spans="2:15" s="50" customFormat="1">
      <c r="B22" s="61">
        <v>15</v>
      </c>
      <c r="C22" s="51"/>
      <c r="D22" s="171" t="s">
        <v>74</v>
      </c>
      <c r="E22" s="77"/>
      <c r="F22" s="68">
        <f>+F20-F21</f>
        <v>0</v>
      </c>
      <c r="G22" s="71"/>
      <c r="I22" s="68">
        <f>+I20-I21</f>
        <v>0</v>
      </c>
      <c r="J22" s="71"/>
      <c r="M22" s="68">
        <f>+M20-M21</f>
        <v>0</v>
      </c>
      <c r="N22" s="71"/>
    </row>
    <row r="23" spans="2:15" s="50" customFormat="1" ht="13.5" thickBot="1">
      <c r="B23" s="59">
        <v>16</v>
      </c>
      <c r="C23" s="51"/>
      <c r="D23" s="170" t="s">
        <v>66</v>
      </c>
      <c r="E23" s="77"/>
      <c r="F23" s="147">
        <f>+F22*E23</f>
        <v>0</v>
      </c>
      <c r="G23" s="66"/>
      <c r="H23" s="50" t="s">
        <v>83</v>
      </c>
      <c r="I23" s="147">
        <f>+I22*E23</f>
        <v>0</v>
      </c>
      <c r="J23" s="66"/>
      <c r="M23" s="147">
        <f>+M22*E23</f>
        <v>0</v>
      </c>
      <c r="N23" s="66"/>
      <c r="O23" s="50" t="s">
        <v>83</v>
      </c>
    </row>
    <row r="24" spans="2:15" s="50" customFormat="1" ht="14" thickTop="1" thickBot="1">
      <c r="B24" s="181">
        <v>17</v>
      </c>
      <c r="C24" s="72"/>
      <c r="D24" s="172" t="s">
        <v>75</v>
      </c>
      <c r="E24" s="73"/>
      <c r="F24" s="179">
        <f>F23+F19+F16</f>
        <v>20288558.806355953</v>
      </c>
      <c r="G24" s="74" t="s">
        <v>7</v>
      </c>
      <c r="H24" s="50" t="s">
        <v>131</v>
      </c>
      <c r="I24" s="179">
        <f>I23+I19+I16</f>
        <v>20093551.157236993</v>
      </c>
      <c r="J24" s="74" t="s">
        <v>7</v>
      </c>
      <c r="M24" s="179">
        <f>M23+M19+M16</f>
        <v>26333008.777094997</v>
      </c>
      <c r="N24" s="74" t="s">
        <v>7</v>
      </c>
      <c r="O24" s="50" t="s">
        <v>131</v>
      </c>
    </row>
    <row r="29" spans="2:15" s="75" customFormat="1">
      <c r="F29" s="76"/>
      <c r="G29" s="76"/>
      <c r="I29" s="76"/>
      <c r="J29" s="76"/>
      <c r="M29" s="76"/>
      <c r="N29" s="76"/>
    </row>
  </sheetData>
  <mergeCells count="5">
    <mergeCell ref="M5:M6"/>
    <mergeCell ref="B3:G3"/>
    <mergeCell ref="B2:G2"/>
    <mergeCell ref="F5:F6"/>
    <mergeCell ref="I5:I6"/>
  </mergeCells>
  <printOptions horizontalCentered="1"/>
  <pageMargins left="0.7" right="0.7" top="0.75" bottom="0.75" header="0.3" footer="0.3"/>
  <pageSetup scale="6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0">
    <pageSetUpPr autoPageBreaks="0"/>
  </sheetPr>
  <dimension ref="A1:B9"/>
  <sheetViews>
    <sheetView workbookViewId="0">
      <selection activeCell="C13" sqref="C13"/>
    </sheetView>
  </sheetViews>
  <sheetFormatPr defaultRowHeight="12.5"/>
  <sheetData>
    <row r="1" spans="1:2">
      <c r="A1" s="1" t="s">
        <v>55</v>
      </c>
    </row>
    <row r="2" spans="1:2">
      <c r="B2" s="2"/>
    </row>
    <row r="3" spans="1:2">
      <c r="A3" s="3" t="s">
        <v>56</v>
      </c>
      <c r="B3" s="2"/>
    </row>
    <row r="4" spans="1:2">
      <c r="A4" s="3" t="s">
        <v>57</v>
      </c>
      <c r="B4" s="2"/>
    </row>
    <row r="5" spans="1:2">
      <c r="A5" s="3" t="s">
        <v>58</v>
      </c>
      <c r="B5" s="2"/>
    </row>
    <row r="6" spans="1:2">
      <c r="A6" s="3" t="s">
        <v>59</v>
      </c>
    </row>
    <row r="7" spans="1:2">
      <c r="A7" s="3" t="s">
        <v>60</v>
      </c>
    </row>
    <row r="8" spans="1:2">
      <c r="A8" s="1" t="s">
        <v>61</v>
      </c>
    </row>
    <row r="9" spans="1:2">
      <c r="A9" s="1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A3488-1A2B-438D-9694-F34B3483B78E}">
  <dimension ref="B2:C4"/>
  <sheetViews>
    <sheetView zoomScale="80" zoomScaleNormal="80" workbookViewId="0">
      <selection activeCell="B14" sqref="B14"/>
    </sheetView>
  </sheetViews>
  <sheetFormatPr defaultRowHeight="12.5"/>
  <cols>
    <col min="1" max="1" width="3.1796875" customWidth="1"/>
    <col min="2" max="2" width="28.54296875" bestFit="1" customWidth="1"/>
  </cols>
  <sheetData>
    <row r="2" spans="2:3">
      <c r="B2" s="145" t="s">
        <v>68</v>
      </c>
      <c r="C2" s="144">
        <v>1.9835999999999999E-2</v>
      </c>
    </row>
    <row r="3" spans="2:3">
      <c r="B3" s="145" t="s">
        <v>48</v>
      </c>
      <c r="C3" s="144">
        <v>0.6</v>
      </c>
    </row>
    <row r="4" spans="2:3">
      <c r="B4" s="145" t="s">
        <v>49</v>
      </c>
      <c r="C4" s="144">
        <v>0.05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4">
    <pageSetUpPr autoPageBreaks="0"/>
  </sheetPr>
  <dimension ref="A1:Y51"/>
  <sheetViews>
    <sheetView showGridLines="0" zoomScale="80" zoomScaleNormal="80" workbookViewId="0">
      <pane ySplit="6" topLeftCell="A7" activePane="bottomLeft" state="frozen"/>
      <selection activeCell="N33" sqref="N33"/>
      <selection pane="bottomLeft" activeCell="J15" sqref="J15"/>
    </sheetView>
  </sheetViews>
  <sheetFormatPr defaultColWidth="8.7265625" defaultRowHeight="13"/>
  <cols>
    <col min="1" max="1" width="2.453125" style="10" customWidth="1"/>
    <col min="2" max="2" width="5" style="80" bestFit="1" customWidth="1"/>
    <col min="3" max="3" width="0.26953125" style="10" customWidth="1"/>
    <col min="4" max="4" width="12.7265625" style="10" customWidth="1"/>
    <col min="5" max="5" width="0.26953125" style="10" customWidth="1"/>
    <col min="6" max="6" width="15.7265625" style="10" customWidth="1"/>
    <col min="7" max="7" width="0.26953125" style="10" customWidth="1"/>
    <col min="8" max="8" width="12.7265625" style="10" customWidth="1"/>
    <col min="9" max="9" width="0.26953125" style="10" customWidth="1"/>
    <col min="10" max="10" width="12.7265625" style="10" customWidth="1"/>
    <col min="11" max="11" width="3.7265625" style="10" customWidth="1"/>
    <col min="12" max="12" width="0.26953125" style="10" customWidth="1"/>
    <col min="13" max="13" width="12.7265625" style="10" customWidth="1"/>
    <col min="14" max="14" width="1.26953125" style="10" customWidth="1"/>
    <col min="15" max="15" width="10.26953125" style="10" bestFit="1" customWidth="1"/>
    <col min="16" max="16" width="0.26953125" style="10" customWidth="1"/>
    <col min="17" max="17" width="3.7265625" style="10" customWidth="1"/>
    <col min="18" max="18" width="0.26953125" style="10" customWidth="1"/>
    <col min="19" max="19" width="12" style="10" bestFit="1" customWidth="1"/>
    <col min="20" max="20" width="2.453125" style="10" customWidth="1"/>
    <col min="21" max="16384" width="8.7265625" style="10"/>
  </cols>
  <sheetData>
    <row r="1" spans="1:25" s="38" customFormat="1">
      <c r="A1" s="10"/>
      <c r="B1" s="10"/>
      <c r="C1" s="10"/>
      <c r="D1" s="10"/>
      <c r="E1" s="10"/>
      <c r="F1" s="10"/>
      <c r="G1" s="10"/>
    </row>
    <row r="2" spans="1:25" s="38" customFormat="1">
      <c r="A2" s="42"/>
      <c r="B2" s="240" t="s">
        <v>19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</row>
    <row r="3" spans="1:25" s="38" customFormat="1">
      <c r="A3" s="42"/>
      <c r="B3" s="240" t="s">
        <v>20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</row>
    <row r="4" spans="1:25" s="38" customFormat="1">
      <c r="A4" s="43"/>
      <c r="B4" s="241" t="s">
        <v>67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</row>
    <row r="5" spans="1:25" s="38" customFormat="1">
      <c r="B5" s="39"/>
      <c r="F5" s="40"/>
      <c r="G5" s="40"/>
    </row>
    <row r="6" spans="1:25" s="38" customFormat="1"/>
    <row r="7" spans="1:25" ht="13.5" thickBot="1">
      <c r="B7" s="8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5" ht="30" customHeight="1" thickBot="1">
      <c r="B8" s="82" t="s">
        <v>10</v>
      </c>
      <c r="C8" s="83"/>
      <c r="D8" s="84" t="s">
        <v>1</v>
      </c>
      <c r="E8" s="85"/>
      <c r="F8" s="86" t="s">
        <v>2</v>
      </c>
      <c r="G8" s="85"/>
      <c r="H8" s="86" t="s">
        <v>4</v>
      </c>
      <c r="I8" s="85"/>
      <c r="J8" s="86" t="s">
        <v>3</v>
      </c>
      <c r="K8" s="87"/>
      <c r="L8" s="85"/>
      <c r="M8" s="86" t="s">
        <v>5</v>
      </c>
      <c r="N8" s="90"/>
      <c r="O8" s="89" t="s">
        <v>14</v>
      </c>
      <c r="P8" s="90"/>
      <c r="Q8" s="91"/>
      <c r="R8" s="88"/>
      <c r="S8" s="92" t="s">
        <v>6</v>
      </c>
      <c r="T8" s="93"/>
    </row>
    <row r="9" spans="1:25" ht="30" customHeight="1" thickBot="1">
      <c r="B9" s="94"/>
      <c r="C9" s="95"/>
      <c r="D9" s="96"/>
      <c r="E9" s="95"/>
      <c r="F9" s="148"/>
      <c r="G9" s="95"/>
      <c r="H9" s="96"/>
      <c r="I9" s="95"/>
      <c r="J9" s="96"/>
      <c r="K9" s="97"/>
      <c r="L9" s="95"/>
      <c r="M9" s="96"/>
      <c r="N9" s="100"/>
      <c r="O9" s="99"/>
      <c r="P9" s="100"/>
      <c r="Q9" s="101"/>
      <c r="R9" s="98"/>
      <c r="S9" s="102"/>
      <c r="T9" s="93"/>
    </row>
    <row r="10" spans="1:25" ht="12.75" customHeight="1">
      <c r="B10" s="103"/>
      <c r="C10" s="104"/>
      <c r="D10" s="105"/>
      <c r="E10" s="104"/>
      <c r="F10" s="105"/>
      <c r="G10" s="104"/>
      <c r="H10" s="151"/>
      <c r="I10" s="104"/>
      <c r="J10" s="105"/>
      <c r="K10" s="106"/>
      <c r="L10" s="104"/>
      <c r="M10" s="105"/>
      <c r="N10" s="104"/>
      <c r="O10" s="105"/>
      <c r="P10" s="104"/>
      <c r="Q10" s="105"/>
      <c r="R10" s="104"/>
      <c r="S10" s="107"/>
      <c r="T10" s="11"/>
    </row>
    <row r="11" spans="1:25" ht="15" customHeight="1">
      <c r="B11" s="108">
        <v>1</v>
      </c>
      <c r="C11" s="98"/>
      <c r="D11" s="101" t="s">
        <v>9</v>
      </c>
      <c r="E11" s="98"/>
      <c r="F11" s="109">
        <v>853662189.83951032</v>
      </c>
      <c r="G11" s="98"/>
      <c r="H11" s="152">
        <f>ROUND(F11/$F$16,4)</f>
        <v>0.53869999999999996</v>
      </c>
      <c r="I11" s="98"/>
      <c r="J11" s="110">
        <v>5.4899999999999997E-2</v>
      </c>
      <c r="K11" s="111"/>
      <c r="L11" s="98"/>
      <c r="M11" s="152">
        <f>ROUND(H11*J11,4)</f>
        <v>2.9600000000000001E-2</v>
      </c>
      <c r="N11" s="98"/>
      <c r="O11" s="156">
        <f>O40</f>
        <v>1.004437</v>
      </c>
      <c r="P11" s="98"/>
      <c r="Q11" s="101"/>
      <c r="R11" s="98"/>
      <c r="S11" s="158">
        <f>ROUND(M11*O11,6)</f>
        <v>2.9731E-2</v>
      </c>
      <c r="T11" s="112"/>
      <c r="Y11" s="38"/>
    </row>
    <row r="12" spans="1:25">
      <c r="B12" s="108">
        <f>+B11+1</f>
        <v>2</v>
      </c>
      <c r="C12" s="98"/>
      <c r="D12" s="101" t="s">
        <v>11</v>
      </c>
      <c r="E12" s="98"/>
      <c r="F12" s="109">
        <v>0</v>
      </c>
      <c r="G12" s="98"/>
      <c r="H12" s="152">
        <f>ROUND(F12/$F$16,4)</f>
        <v>0</v>
      </c>
      <c r="I12" s="98"/>
      <c r="J12" s="110">
        <v>0</v>
      </c>
      <c r="K12" s="111"/>
      <c r="L12" s="98"/>
      <c r="M12" s="152">
        <f>ROUND(H12*J12,4)</f>
        <v>0</v>
      </c>
      <c r="N12" s="98"/>
      <c r="O12" s="156">
        <f>O40</f>
        <v>1.004437</v>
      </c>
      <c r="P12" s="98"/>
      <c r="Q12" s="101"/>
      <c r="R12" s="98"/>
      <c r="S12" s="158">
        <f>ROUND(M12*O12,6)</f>
        <v>0</v>
      </c>
      <c r="T12" s="112"/>
      <c r="Y12" s="38"/>
    </row>
    <row r="13" spans="1:25" ht="26">
      <c r="B13" s="108">
        <f>+B12+1</f>
        <v>3</v>
      </c>
      <c r="C13" s="98"/>
      <c r="D13" s="113" t="s">
        <v>0</v>
      </c>
      <c r="E13" s="98"/>
      <c r="F13" s="109">
        <v>0</v>
      </c>
      <c r="G13" s="98"/>
      <c r="H13" s="152">
        <f>ROUND(F13/$F$16,4)</f>
        <v>0</v>
      </c>
      <c r="I13" s="98"/>
      <c r="J13" s="110">
        <v>0</v>
      </c>
      <c r="K13" s="111"/>
      <c r="L13" s="98"/>
      <c r="M13" s="152">
        <f>ROUND(H13*J13,4)</f>
        <v>0</v>
      </c>
      <c r="N13" s="98"/>
      <c r="O13" s="156">
        <f>O40</f>
        <v>1.004437</v>
      </c>
      <c r="P13" s="98"/>
      <c r="Q13" s="101"/>
      <c r="R13" s="98"/>
      <c r="S13" s="158">
        <f>ROUND(M13*O13,6)</f>
        <v>0</v>
      </c>
      <c r="T13" s="112"/>
      <c r="Y13" s="38"/>
    </row>
    <row r="14" spans="1:25">
      <c r="B14" s="108">
        <f>+B13+1</f>
        <v>4</v>
      </c>
      <c r="C14" s="98"/>
      <c r="D14" s="101" t="s">
        <v>12</v>
      </c>
      <c r="E14" s="98"/>
      <c r="F14" s="109">
        <v>731091477.75835717</v>
      </c>
      <c r="G14" s="98"/>
      <c r="H14" s="152">
        <f>ROUND(F14/$F$16,4)</f>
        <v>0.46129999999999999</v>
      </c>
      <c r="I14" s="98"/>
      <c r="J14" s="114">
        <v>0.1</v>
      </c>
      <c r="K14" s="108"/>
      <c r="L14" s="98"/>
      <c r="M14" s="152">
        <f>ROUND(H14*J14,4)</f>
        <v>4.6100000000000002E-2</v>
      </c>
      <c r="N14" s="98"/>
      <c r="O14" s="157">
        <f>S40</f>
        <v>1.3384929999999999</v>
      </c>
      <c r="P14" s="98"/>
      <c r="Q14" s="99"/>
      <c r="R14" s="98"/>
      <c r="S14" s="158">
        <f>ROUND(M14*O14,6)</f>
        <v>6.1705000000000003E-2</v>
      </c>
      <c r="T14" s="112"/>
      <c r="Y14" s="38"/>
    </row>
    <row r="15" spans="1:25">
      <c r="B15" s="108"/>
      <c r="C15" s="98"/>
      <c r="D15" s="101"/>
      <c r="E15" s="98"/>
      <c r="F15" s="109"/>
      <c r="G15" s="98"/>
      <c r="H15" s="153"/>
      <c r="I15" s="98"/>
      <c r="J15" s="115"/>
      <c r="K15" s="111"/>
      <c r="L15" s="98"/>
      <c r="M15" s="152"/>
      <c r="N15" s="98"/>
      <c r="O15" s="99"/>
      <c r="P15" s="98"/>
      <c r="Q15" s="101"/>
      <c r="R15" s="98"/>
      <c r="S15" s="159"/>
      <c r="T15" s="116"/>
    </row>
    <row r="16" spans="1:25">
      <c r="B16" s="108">
        <f>+B14+1</f>
        <v>5</v>
      </c>
      <c r="C16" s="98"/>
      <c r="D16" s="101" t="s">
        <v>13</v>
      </c>
      <c r="E16" s="98"/>
      <c r="F16" s="117">
        <f>SUM(F11:F14)</f>
        <v>1584753667.5978675</v>
      </c>
      <c r="G16" s="98"/>
      <c r="H16" s="154">
        <f>SUM(H11:H14)</f>
        <v>1</v>
      </c>
      <c r="I16" s="98"/>
      <c r="J16" s="115"/>
      <c r="K16" s="111"/>
      <c r="L16" s="98"/>
      <c r="M16" s="154">
        <f>ROUND(SUM(M11:M15),4)</f>
        <v>7.5700000000000003E-2</v>
      </c>
      <c r="N16" s="98"/>
      <c r="O16" s="101"/>
      <c r="P16" s="98"/>
      <c r="Q16" s="101"/>
      <c r="R16" s="98"/>
      <c r="S16" s="155">
        <f>ROUND(SUM(S11:S15),4)</f>
        <v>9.1399999999999995E-2</v>
      </c>
      <c r="T16" s="118"/>
    </row>
    <row r="17" spans="2:21">
      <c r="B17" s="108"/>
      <c r="C17" s="98"/>
      <c r="D17" s="101"/>
      <c r="E17" s="98"/>
      <c r="F17" s="101"/>
      <c r="G17" s="98"/>
      <c r="H17" s="138"/>
      <c r="I17" s="98"/>
      <c r="J17" s="101"/>
      <c r="K17" s="111"/>
      <c r="L17" s="98"/>
      <c r="M17" s="138"/>
      <c r="N17" s="98"/>
      <c r="O17" s="101"/>
      <c r="P17" s="98"/>
      <c r="Q17" s="101"/>
      <c r="R17" s="98"/>
      <c r="S17" s="160"/>
      <c r="T17" s="11"/>
    </row>
    <row r="18" spans="2:21" ht="13.5" thickBot="1">
      <c r="B18" s="119"/>
      <c r="C18" s="120"/>
      <c r="D18" s="121"/>
      <c r="E18" s="120"/>
      <c r="F18" s="121"/>
      <c r="G18" s="120"/>
      <c r="H18" s="121"/>
      <c r="I18" s="120"/>
      <c r="J18" s="121"/>
      <c r="K18" s="122"/>
      <c r="L18" s="120"/>
      <c r="M18" s="121"/>
      <c r="N18" s="120"/>
      <c r="O18" s="121"/>
      <c r="P18" s="120"/>
      <c r="Q18" s="121"/>
      <c r="R18" s="120"/>
      <c r="S18" s="123"/>
      <c r="T18" s="11"/>
    </row>
    <row r="19" spans="2:21" hidden="1">
      <c r="B19" s="124"/>
      <c r="C19" s="125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6"/>
      <c r="O19" s="11"/>
      <c r="P19" s="126"/>
      <c r="Q19" s="11"/>
      <c r="R19" s="11"/>
      <c r="S19" s="127"/>
      <c r="T19" s="11"/>
    </row>
    <row r="20" spans="2:21" ht="12" hidden="1" customHeight="1">
      <c r="B20" s="124"/>
      <c r="C20" s="125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6"/>
      <c r="O20" s="11"/>
      <c r="P20" s="126"/>
      <c r="Q20" s="11"/>
      <c r="R20" s="11"/>
      <c r="S20" s="127"/>
      <c r="T20" s="11"/>
    </row>
    <row r="21" spans="2:21" s="130" customFormat="1" ht="12" customHeight="1">
      <c r="B21" s="128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8"/>
      <c r="O21" s="129"/>
      <c r="P21" s="128"/>
      <c r="Q21" s="129"/>
      <c r="R21" s="129"/>
      <c r="S21" s="129"/>
      <c r="T21" s="129"/>
    </row>
    <row r="22" spans="2:21" s="130" customFormat="1" ht="12" customHeight="1">
      <c r="B22" s="128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8"/>
      <c r="O22" s="129"/>
      <c r="P22" s="128"/>
      <c r="Q22" s="129"/>
      <c r="R22" s="129"/>
      <c r="S22" s="129"/>
      <c r="T22" s="129"/>
    </row>
    <row r="23" spans="2:21" s="130" customFormat="1" ht="12" customHeight="1">
      <c r="B23" s="128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31"/>
      <c r="O23" s="131" t="s">
        <v>40</v>
      </c>
      <c r="P23" s="131"/>
      <c r="S23" s="131" t="s">
        <v>41</v>
      </c>
      <c r="T23" s="129"/>
    </row>
    <row r="24" spans="2:21">
      <c r="B24" s="132">
        <v>6</v>
      </c>
      <c r="C24" s="133"/>
      <c r="D24" s="133" t="s">
        <v>32</v>
      </c>
      <c r="E24" s="133"/>
      <c r="F24" s="133"/>
      <c r="G24" s="133"/>
      <c r="H24" s="133"/>
      <c r="I24" s="133"/>
      <c r="J24" s="133"/>
      <c r="K24" s="133"/>
      <c r="L24" s="133"/>
      <c r="M24" s="133"/>
      <c r="N24" s="101"/>
      <c r="O24" s="134">
        <v>100</v>
      </c>
      <c r="P24" s="101"/>
      <c r="Q24" s="101"/>
      <c r="R24" s="101"/>
      <c r="S24" s="135">
        <f>O24</f>
        <v>100</v>
      </c>
      <c r="T24" s="133"/>
      <c r="U24" s="101"/>
    </row>
    <row r="25" spans="2:21">
      <c r="B25" s="132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36"/>
      <c r="T25" s="101"/>
      <c r="U25" s="101"/>
    </row>
    <row r="26" spans="2:21">
      <c r="B26" s="132">
        <v>7</v>
      </c>
      <c r="C26" s="101"/>
      <c r="D26" s="101" t="s">
        <v>33</v>
      </c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37">
        <v>0.28220000000000001</v>
      </c>
      <c r="P26" s="101"/>
      <c r="Q26" s="101"/>
      <c r="R26" s="101"/>
      <c r="S26" s="136">
        <f>O26</f>
        <v>0.28220000000000001</v>
      </c>
      <c r="T26" s="101"/>
      <c r="U26" s="101"/>
    </row>
    <row r="27" spans="2:21">
      <c r="B27" s="132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36"/>
      <c r="T27" s="101"/>
      <c r="U27" s="101"/>
    </row>
    <row r="28" spans="2:21">
      <c r="B28" s="132">
        <v>8</v>
      </c>
      <c r="C28" s="101"/>
      <c r="D28" s="101" t="s">
        <v>34</v>
      </c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>
        <v>0.1595</v>
      </c>
      <c r="P28" s="101"/>
      <c r="Q28" s="101"/>
      <c r="R28" s="101"/>
      <c r="S28" s="136">
        <f>O28</f>
        <v>0.1595</v>
      </c>
      <c r="T28" s="101"/>
      <c r="U28" s="101"/>
    </row>
    <row r="29" spans="2:21">
      <c r="B29" s="132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 t="s">
        <v>7</v>
      </c>
      <c r="P29" s="101"/>
      <c r="Q29" s="101"/>
      <c r="R29" s="101"/>
      <c r="S29" s="136"/>
      <c r="T29" s="101"/>
      <c r="U29" s="101"/>
    </row>
    <row r="30" spans="2:21">
      <c r="B30" s="132">
        <v>9</v>
      </c>
      <c r="C30" s="101"/>
      <c r="D30" s="101" t="s">
        <v>35</v>
      </c>
      <c r="E30" s="101"/>
      <c r="F30" s="101"/>
      <c r="G30" s="101"/>
      <c r="H30" s="101"/>
      <c r="I30" s="101"/>
      <c r="J30" s="101"/>
      <c r="K30" s="101"/>
      <c r="L30" s="101"/>
      <c r="M30" s="101"/>
      <c r="N30" s="138"/>
      <c r="O30" s="161">
        <f>O24-O26-O28</f>
        <v>99.558300000000003</v>
      </c>
      <c r="P30" s="138"/>
      <c r="Q30" s="138"/>
      <c r="R30" s="138"/>
      <c r="S30" s="136">
        <f>S24-S26-S28</f>
        <v>99.558300000000003</v>
      </c>
      <c r="T30" s="101"/>
      <c r="U30" s="101"/>
    </row>
    <row r="31" spans="2:21">
      <c r="B31" s="132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38"/>
      <c r="O31" s="138"/>
      <c r="P31" s="138"/>
      <c r="Q31" s="138"/>
      <c r="R31" s="138"/>
      <c r="S31" s="136"/>
      <c r="T31" s="101"/>
      <c r="U31" s="101"/>
    </row>
    <row r="32" spans="2:21">
      <c r="B32" s="132">
        <v>10</v>
      </c>
      <c r="C32" s="101"/>
      <c r="D32" s="138" t="s">
        <v>82</v>
      </c>
      <c r="E32" s="101"/>
      <c r="F32" s="101"/>
      <c r="G32" s="101"/>
      <c r="H32" s="101"/>
      <c r="I32" s="101"/>
      <c r="J32" s="101"/>
      <c r="K32" s="101"/>
      <c r="L32" s="101"/>
      <c r="M32" s="101"/>
      <c r="N32" s="138"/>
      <c r="O32" s="139">
        <v>5.0097000000000003E-2</v>
      </c>
      <c r="P32" s="138"/>
      <c r="Q32" s="138"/>
      <c r="R32" s="138"/>
      <c r="S32" s="136">
        <f>ROUND(S30*O32,6)</f>
        <v>4.9875720000000001</v>
      </c>
      <c r="T32" s="101"/>
      <c r="U32" s="101"/>
    </row>
    <row r="33" spans="1:21">
      <c r="B33" s="132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38"/>
      <c r="O33" s="162"/>
      <c r="P33" s="138"/>
      <c r="Q33" s="138"/>
      <c r="R33" s="138"/>
      <c r="S33" s="136"/>
      <c r="T33" s="101"/>
      <c r="U33" s="101"/>
    </row>
    <row r="34" spans="1:21">
      <c r="B34" s="132">
        <v>11</v>
      </c>
      <c r="C34" s="101"/>
      <c r="D34" s="101" t="s">
        <v>42</v>
      </c>
      <c r="E34" s="101"/>
      <c r="F34" s="101"/>
      <c r="G34" s="101"/>
      <c r="H34" s="101"/>
      <c r="I34" s="101"/>
      <c r="J34" s="101"/>
      <c r="K34" s="101"/>
      <c r="L34" s="101"/>
      <c r="M34" s="101"/>
      <c r="N34" s="138"/>
      <c r="O34" s="162"/>
      <c r="P34" s="138"/>
      <c r="Q34" s="138"/>
      <c r="R34" s="138"/>
      <c r="S34" s="136">
        <f>S30-S32</f>
        <v>94.570728000000003</v>
      </c>
      <c r="T34" s="101"/>
      <c r="U34" s="101"/>
    </row>
    <row r="35" spans="1:21">
      <c r="B35" s="132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38"/>
      <c r="O35" s="138"/>
      <c r="P35" s="138"/>
      <c r="Q35" s="138"/>
      <c r="R35" s="138"/>
      <c r="S35" s="136"/>
      <c r="T35" s="101"/>
      <c r="U35" s="101"/>
    </row>
    <row r="36" spans="1:21">
      <c r="B36" s="132">
        <v>12</v>
      </c>
      <c r="C36" s="101"/>
      <c r="D36" s="101" t="s">
        <v>64</v>
      </c>
      <c r="E36" s="101"/>
      <c r="F36" s="101"/>
      <c r="G36" s="101"/>
      <c r="H36" s="101"/>
      <c r="I36" s="101"/>
      <c r="J36" s="101"/>
      <c r="K36" s="101"/>
      <c r="L36" s="101"/>
      <c r="M36" s="101"/>
      <c r="N36" s="138"/>
      <c r="O36" s="138"/>
      <c r="P36" s="138"/>
      <c r="Q36" s="138"/>
      <c r="R36" s="138"/>
      <c r="S36" s="163">
        <f>S34*0.21</f>
        <v>19.859852879999998</v>
      </c>
      <c r="T36" s="101"/>
      <c r="U36" s="101"/>
    </row>
    <row r="37" spans="1:21">
      <c r="B37" s="132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38"/>
      <c r="O37" s="138"/>
      <c r="P37" s="138"/>
      <c r="Q37" s="138"/>
      <c r="R37" s="138"/>
      <c r="S37" s="136"/>
      <c r="T37" s="101"/>
      <c r="U37" s="101"/>
    </row>
    <row r="38" spans="1:21">
      <c r="B38" s="132">
        <v>13</v>
      </c>
      <c r="C38" s="101"/>
      <c r="D38" s="101" t="s">
        <v>43</v>
      </c>
      <c r="E38" s="101"/>
      <c r="F38" s="101"/>
      <c r="G38" s="101"/>
      <c r="H38" s="101"/>
      <c r="I38" s="101"/>
      <c r="J38" s="101"/>
      <c r="K38" s="101"/>
      <c r="L38" s="101"/>
      <c r="M38" s="101"/>
      <c r="N38" s="138"/>
      <c r="O38" s="138"/>
      <c r="P38" s="138"/>
      <c r="Q38" s="138"/>
      <c r="R38" s="138"/>
      <c r="S38" s="136">
        <f>S34-S36</f>
        <v>74.710875119999997</v>
      </c>
      <c r="T38" s="101"/>
      <c r="U38" s="101"/>
    </row>
    <row r="39" spans="1:21">
      <c r="B39" s="132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38"/>
      <c r="O39" s="138"/>
      <c r="P39" s="138"/>
      <c r="Q39" s="138"/>
      <c r="R39" s="138"/>
      <c r="S39" s="164"/>
      <c r="T39" s="101"/>
      <c r="U39" s="101"/>
    </row>
    <row r="40" spans="1:21">
      <c r="B40" s="132">
        <v>14</v>
      </c>
      <c r="C40" s="101"/>
      <c r="D40" s="101" t="s">
        <v>39</v>
      </c>
      <c r="E40" s="101"/>
      <c r="F40" s="101"/>
      <c r="G40" s="101"/>
      <c r="H40" s="101"/>
      <c r="I40" s="101"/>
      <c r="J40" s="101"/>
      <c r="K40" s="101"/>
      <c r="L40" s="101"/>
      <c r="M40" s="101"/>
      <c r="N40" s="138"/>
      <c r="O40" s="165">
        <f>ROUND(100/O30,6)</f>
        <v>1.004437</v>
      </c>
      <c r="P40" s="138"/>
      <c r="Q40" s="138"/>
      <c r="R40" s="138"/>
      <c r="S40" s="166">
        <f>ROUND(100/S38,6)</f>
        <v>1.3384929999999999</v>
      </c>
      <c r="T40" s="101"/>
      <c r="U40" s="101"/>
    </row>
    <row r="41" spans="1:21">
      <c r="B41" s="132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62"/>
      <c r="O41" s="162"/>
      <c r="P41" s="162"/>
      <c r="Q41" s="162"/>
      <c r="R41" s="162"/>
      <c r="S41" s="162"/>
      <c r="T41" s="101"/>
      <c r="U41" s="101"/>
    </row>
    <row r="42" spans="1:21">
      <c r="B42" s="99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99"/>
      <c r="O42" s="99"/>
      <c r="P42" s="99"/>
      <c r="Q42" s="99"/>
      <c r="R42" s="99"/>
      <c r="S42" s="99"/>
      <c r="T42" s="101"/>
      <c r="U42" s="101"/>
    </row>
    <row r="43" spans="1:21">
      <c r="B43" s="99"/>
      <c r="C43" s="101"/>
      <c r="D43" s="101"/>
      <c r="E43" s="101"/>
      <c r="F43" s="101"/>
      <c r="G43" s="101"/>
      <c r="H43" s="101"/>
      <c r="I43" s="140"/>
      <c r="J43" s="140"/>
      <c r="K43" s="140"/>
      <c r="L43" s="140"/>
      <c r="M43" s="140"/>
      <c r="N43" s="141"/>
      <c r="O43" s="141"/>
      <c r="P43" s="141"/>
      <c r="Q43" s="141"/>
      <c r="R43" s="141"/>
      <c r="S43" s="141"/>
      <c r="T43" s="140"/>
      <c r="U43" s="138"/>
    </row>
    <row r="44" spans="1:21" ht="33" customHeight="1">
      <c r="A44" s="146"/>
      <c r="B44" s="99"/>
      <c r="C44" s="101"/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140"/>
      <c r="U44" s="138"/>
    </row>
    <row r="45" spans="1:21">
      <c r="A45" s="146"/>
      <c r="B45" s="99"/>
      <c r="C45" s="101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8"/>
      <c r="O45" s="167"/>
      <c r="P45" s="167"/>
      <c r="Q45" s="167"/>
      <c r="R45" s="167"/>
      <c r="S45" s="167"/>
      <c r="T45" s="140"/>
      <c r="U45" s="138"/>
    </row>
    <row r="46" spans="1:21" ht="30" customHeight="1">
      <c r="A46" s="149"/>
      <c r="B46" s="150"/>
      <c r="C46" s="101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140"/>
      <c r="U46" s="138"/>
    </row>
    <row r="47" spans="1:21">
      <c r="B47" s="99"/>
      <c r="C47" s="101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62"/>
      <c r="O47" s="162"/>
      <c r="P47" s="162"/>
      <c r="Q47" s="162"/>
      <c r="R47" s="162"/>
      <c r="S47" s="162"/>
      <c r="T47" s="101"/>
      <c r="U47" s="101"/>
    </row>
    <row r="48" spans="1:21">
      <c r="B48" s="142" t="s">
        <v>7</v>
      </c>
      <c r="C48" s="143"/>
      <c r="D48" s="140"/>
      <c r="E48" s="140"/>
      <c r="F48" s="140"/>
      <c r="G48" s="140"/>
      <c r="H48" s="140"/>
    </row>
    <row r="50" spans="2:8">
      <c r="B50" s="143"/>
      <c r="C50" s="143"/>
      <c r="D50" s="140"/>
      <c r="E50" s="140"/>
      <c r="F50" s="140"/>
      <c r="G50" s="140"/>
      <c r="H50" s="140"/>
    </row>
    <row r="51" spans="2:8">
      <c r="B51" s="99"/>
      <c r="C51" s="101"/>
      <c r="D51" s="101"/>
      <c r="E51" s="101"/>
      <c r="F51" s="101"/>
      <c r="G51" s="101"/>
      <c r="H51" s="101"/>
    </row>
  </sheetData>
  <mergeCells count="5">
    <mergeCell ref="B2:S2"/>
    <mergeCell ref="B3:S3"/>
    <mergeCell ref="B4:S4"/>
    <mergeCell ref="D44:S44"/>
    <mergeCell ref="D46:S46"/>
  </mergeCells>
  <printOptions horizontalCentered="1"/>
  <pageMargins left="0.7" right="0.7" top="0.75" bottom="0.75" header="0.3" footer="0.3"/>
  <pageSetup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D9F78-503A-47E8-BDB9-A99EDE3689EA}">
  <dimension ref="A3:B14"/>
  <sheetViews>
    <sheetView workbookViewId="0">
      <selection activeCell="E20" sqref="E20"/>
    </sheetView>
  </sheetViews>
  <sheetFormatPr defaultRowHeight="12.5"/>
  <cols>
    <col min="1" max="1" width="14.453125" bestFit="1" customWidth="1"/>
    <col min="2" max="2" width="12.7265625" bestFit="1" customWidth="1"/>
  </cols>
  <sheetData>
    <row r="3" spans="1:2">
      <c r="A3" s="233" t="s">
        <v>126</v>
      </c>
      <c r="B3" t="s">
        <v>129</v>
      </c>
    </row>
    <row r="4" spans="1:2">
      <c r="A4" s="234">
        <v>-1</v>
      </c>
      <c r="B4" s="235">
        <v>-4</v>
      </c>
    </row>
    <row r="5" spans="1:2">
      <c r="A5" s="234" t="s">
        <v>114</v>
      </c>
      <c r="B5" s="235">
        <v>1.7460551523618281E-4</v>
      </c>
    </row>
    <row r="6" spans="1:2">
      <c r="A6" s="234" t="s">
        <v>117</v>
      </c>
      <c r="B6" s="235">
        <v>1.1786538035569553E-4</v>
      </c>
    </row>
    <row r="7" spans="1:2">
      <c r="A7" s="234" t="s">
        <v>115</v>
      </c>
      <c r="B7" s="235">
        <v>1.515718152561873E-4</v>
      </c>
    </row>
    <row r="8" spans="1:2">
      <c r="A8" s="234" t="s">
        <v>116</v>
      </c>
      <c r="B8" s="235">
        <v>1.515718152561873E-4</v>
      </c>
    </row>
    <row r="9" spans="1:2">
      <c r="A9" s="234" t="s">
        <v>118</v>
      </c>
      <c r="B9" s="235">
        <v>1.1468406256110247E-4</v>
      </c>
    </row>
    <row r="10" spans="1:2">
      <c r="A10" s="234" t="s">
        <v>119</v>
      </c>
      <c r="B10" s="235">
        <v>3.6138531509521358E-5</v>
      </c>
    </row>
    <row r="11" spans="1:2">
      <c r="A11" s="234" t="s">
        <v>113</v>
      </c>
      <c r="B11" s="235">
        <v>2.2273507647450086E-4</v>
      </c>
    </row>
    <row r="12" spans="1:2">
      <c r="A12" s="234" t="s">
        <v>120</v>
      </c>
      <c r="B12" s="235">
        <v>3.5948185418088756E-5</v>
      </c>
    </row>
    <row r="13" spans="1:2">
      <c r="A13" s="234" t="s">
        <v>127</v>
      </c>
      <c r="B13" s="235"/>
    </row>
    <row r="14" spans="1:2">
      <c r="A14" s="234" t="s">
        <v>128</v>
      </c>
      <c r="B14" s="235">
        <v>-3.9989948796179324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4B45D-DB05-4B08-9FE3-3161DBEACFDC}">
  <sheetPr>
    <tabColor rgb="FF92D050"/>
    <pageSetUpPr fitToPage="1"/>
  </sheetPr>
  <dimension ref="A1:P43"/>
  <sheetViews>
    <sheetView showGridLines="0" zoomScaleNormal="100" workbookViewId="0">
      <selection activeCell="B20" sqref="B20:E27"/>
    </sheetView>
  </sheetViews>
  <sheetFormatPr defaultColWidth="9.1796875" defaultRowHeight="14"/>
  <cols>
    <col min="1" max="1" width="2.54296875" style="183" customWidth="1"/>
    <col min="2" max="2" width="30.54296875" style="183" customWidth="1"/>
    <col min="3" max="3" width="23.26953125" style="183" customWidth="1"/>
    <col min="4" max="4" width="19.453125" style="183" bestFit="1" customWidth="1"/>
    <col min="5" max="5" width="17.1796875" style="183" bestFit="1" customWidth="1"/>
    <col min="6" max="6" width="16.81640625" style="183" customWidth="1"/>
    <col min="7" max="7" width="21.81640625" style="183" customWidth="1"/>
    <col min="8" max="8" width="20.453125" style="183" bestFit="1" customWidth="1"/>
    <col min="9" max="9" width="18" style="183" bestFit="1" customWidth="1"/>
    <col min="10" max="10" width="1.7265625" style="183" customWidth="1"/>
    <col min="11" max="11" width="15.26953125" style="183" customWidth="1"/>
    <col min="12" max="12" width="2.54296875" style="183" bestFit="1" customWidth="1"/>
    <col min="13" max="13" width="22.81640625" style="183" bestFit="1" customWidth="1"/>
    <col min="14" max="14" width="18.26953125" style="183" customWidth="1"/>
    <col min="15" max="15" width="17" style="183" customWidth="1"/>
    <col min="16" max="16" width="9.54296875" style="183" bestFit="1" customWidth="1"/>
    <col min="17" max="16384" width="9.1796875" style="183"/>
  </cols>
  <sheetData>
    <row r="1" spans="2:15" ht="17.5">
      <c r="B1" s="244" t="s">
        <v>8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2:15" ht="17.5">
      <c r="B2" s="244" t="s">
        <v>125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</row>
    <row r="3" spans="2:15" ht="20.5" customHeight="1"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184"/>
    </row>
    <row r="4" spans="2:15" ht="15.65" customHeight="1">
      <c r="N4" s="185" t="s">
        <v>124</v>
      </c>
    </row>
    <row r="5" spans="2:15" s="186" customFormat="1" ht="15.5"/>
    <row r="6" spans="2:15" s="186" customFormat="1" ht="16" thickBot="1"/>
    <row r="7" spans="2:15" s="187" customFormat="1" ht="18">
      <c r="E7" s="188"/>
      <c r="F7" s="189"/>
      <c r="G7" s="190" t="s">
        <v>85</v>
      </c>
      <c r="H7" s="190" t="s">
        <v>86</v>
      </c>
      <c r="I7" s="190" t="s">
        <v>87</v>
      </c>
      <c r="J7" s="191"/>
    </row>
    <row r="8" spans="2:15" s="187" customFormat="1" ht="18">
      <c r="E8" s="192" t="s">
        <v>88</v>
      </c>
      <c r="G8" s="193"/>
      <c r="H8" s="193"/>
      <c r="I8" s="193"/>
      <c r="J8" s="194"/>
    </row>
    <row r="9" spans="2:15" s="187" customFormat="1" ht="19" thickBot="1">
      <c r="E9" s="195" t="s">
        <v>121</v>
      </c>
      <c r="F9" s="196"/>
      <c r="G9" s="197">
        <f>'3.10'!F24</f>
        <v>20288558.806355953</v>
      </c>
      <c r="H9" s="197">
        <v>0</v>
      </c>
      <c r="I9" s="197">
        <f>G9+H9</f>
        <v>20288558.806355953</v>
      </c>
      <c r="J9" s="198"/>
      <c r="K9" s="199"/>
    </row>
    <row r="10" spans="2:15" s="187" customFormat="1" ht="18">
      <c r="F10" s="200"/>
      <c r="G10" s="200"/>
      <c r="H10" s="200"/>
    </row>
    <row r="11" spans="2:15" s="187" customFormat="1" ht="18"/>
    <row r="12" spans="2:15" s="187" customFormat="1" ht="18"/>
    <row r="13" spans="2:15" s="187" customFormat="1" ht="18">
      <c r="B13" s="201"/>
      <c r="E13" s="201"/>
      <c r="F13" s="201" t="s">
        <v>89</v>
      </c>
      <c r="G13" s="201" t="s">
        <v>90</v>
      </c>
      <c r="H13" s="201" t="s">
        <v>90</v>
      </c>
      <c r="K13" s="201"/>
      <c r="L13" s="201"/>
    </row>
    <row r="14" spans="2:15" s="187" customFormat="1" ht="18">
      <c r="B14" s="201"/>
      <c r="C14" s="231"/>
      <c r="D14" s="231"/>
      <c r="E14" s="201" t="s">
        <v>91</v>
      </c>
      <c r="F14" s="201" t="s">
        <v>85</v>
      </c>
      <c r="G14" s="201" t="s">
        <v>85</v>
      </c>
      <c r="H14" s="201" t="s">
        <v>86</v>
      </c>
      <c r="K14" s="201"/>
      <c r="L14" s="201"/>
    </row>
    <row r="15" spans="2:15" s="187" customFormat="1" ht="18">
      <c r="B15" s="201"/>
      <c r="C15" s="201" t="s">
        <v>92</v>
      </c>
      <c r="D15" s="201" t="s">
        <v>92</v>
      </c>
      <c r="E15" s="201" t="s">
        <v>93</v>
      </c>
      <c r="F15" s="201" t="s">
        <v>94</v>
      </c>
      <c r="G15" s="201" t="s">
        <v>95</v>
      </c>
      <c r="H15" s="201" t="s">
        <v>95</v>
      </c>
      <c r="I15" s="201" t="s">
        <v>96</v>
      </c>
      <c r="J15" s="201"/>
      <c r="K15" s="201" t="s">
        <v>97</v>
      </c>
      <c r="L15" s="201"/>
      <c r="M15" s="201" t="s">
        <v>98</v>
      </c>
    </row>
    <row r="16" spans="2:15" s="187" customFormat="1" ht="18">
      <c r="B16" s="193" t="s">
        <v>99</v>
      </c>
      <c r="C16" s="193" t="s">
        <v>86</v>
      </c>
      <c r="D16" s="193" t="s">
        <v>85</v>
      </c>
      <c r="E16" s="193" t="s">
        <v>100</v>
      </c>
      <c r="F16" s="193" t="s">
        <v>101</v>
      </c>
      <c r="G16" s="193" t="s">
        <v>102</v>
      </c>
      <c r="H16" s="193" t="s">
        <v>102</v>
      </c>
      <c r="I16" s="193" t="s">
        <v>103</v>
      </c>
      <c r="J16" s="193"/>
      <c r="K16" s="193" t="s">
        <v>103</v>
      </c>
      <c r="L16" s="193"/>
      <c r="M16" s="193" t="s">
        <v>104</v>
      </c>
      <c r="N16" s="193" t="s">
        <v>105</v>
      </c>
    </row>
    <row r="17" spans="2:16" s="187" customFormat="1" ht="18">
      <c r="B17" s="202">
        <v>-1</v>
      </c>
      <c r="C17" s="202">
        <v>-2</v>
      </c>
      <c r="D17" s="202">
        <v>-3</v>
      </c>
      <c r="E17" s="203">
        <v>-4</v>
      </c>
      <c r="F17" s="203" t="s">
        <v>106</v>
      </c>
      <c r="G17" s="202">
        <v>-6</v>
      </c>
      <c r="H17" s="202">
        <v>-7</v>
      </c>
      <c r="I17" s="203" t="s">
        <v>107</v>
      </c>
      <c r="J17" s="203"/>
      <c r="K17" s="203" t="s">
        <v>108</v>
      </c>
      <c r="L17" s="202"/>
      <c r="M17" s="202">
        <v>-10</v>
      </c>
      <c r="N17" s="203" t="s">
        <v>109</v>
      </c>
    </row>
    <row r="18" spans="2:16" s="187" customFormat="1" ht="18">
      <c r="C18" s="202"/>
      <c r="D18" s="202"/>
      <c r="E18" s="203"/>
      <c r="G18" s="202" t="s">
        <v>110</v>
      </c>
      <c r="H18" s="202" t="s">
        <v>111</v>
      </c>
      <c r="K18" s="202"/>
      <c r="L18" s="202"/>
      <c r="N18" s="203" t="s">
        <v>112</v>
      </c>
    </row>
    <row r="19" spans="2:16" s="187" customFormat="1" ht="18" customHeight="1"/>
    <row r="20" spans="2:16" s="187" customFormat="1" ht="22.5" customHeight="1">
      <c r="B20" s="187" t="s">
        <v>113</v>
      </c>
      <c r="C20" s="229">
        <v>1889849938.5032814</v>
      </c>
      <c r="D20" s="229"/>
      <c r="E20" s="230">
        <v>2.2273507647450086E-4</v>
      </c>
      <c r="F20" s="204">
        <f>ROUND(C20*E20,0)</f>
        <v>420936</v>
      </c>
      <c r="G20" s="205">
        <f>ROUND(G$9*(F20/F$29),0)</f>
        <v>9795969</v>
      </c>
      <c r="H20" s="205">
        <f>ROUND(H$9*(C20/C$29),0)</f>
        <v>0</v>
      </c>
      <c r="I20" s="206">
        <f>ROUND(IF(D20&gt;0,G20/D20,0),2)</f>
        <v>0</v>
      </c>
      <c r="J20" s="204"/>
      <c r="K20" s="207">
        <f>ROUND(IF(D20&gt;0,H20/C20,(G20+H20)/C20),5)+0.00001</f>
        <v>5.1899999999999993E-3</v>
      </c>
      <c r="L20" s="208">
        <v>2</v>
      </c>
      <c r="M20" s="205">
        <f>(C20*K20)+(D20*I20)</f>
        <v>9808321.1808320284</v>
      </c>
      <c r="N20" s="209">
        <f>M20-H20-G20</f>
        <v>12352.180832028389</v>
      </c>
      <c r="O20" s="210"/>
    </row>
    <row r="21" spans="2:16" s="187" customFormat="1" ht="19.899999999999999" customHeight="1">
      <c r="B21" s="187" t="s">
        <v>114</v>
      </c>
      <c r="C21" s="229">
        <v>616305296.54697454</v>
      </c>
      <c r="D21" s="229"/>
      <c r="E21" s="230">
        <v>1.7460551523618281E-4</v>
      </c>
      <c r="F21" s="204">
        <f>ROUND(C21*E21,0)</f>
        <v>107610</v>
      </c>
      <c r="G21" s="211">
        <f t="shared" ref="G21:G27" si="0">ROUND(G$9*(F21/F$29),0)</f>
        <v>2504286</v>
      </c>
      <c r="H21" s="211">
        <f t="shared" ref="H21:H27" si="1">ROUND(H$9*(C21/C$29),0)</f>
        <v>0</v>
      </c>
      <c r="I21" s="206">
        <f t="shared" ref="I21:I27" si="2">ROUND(IF(D21&gt;0,G21/D21,0),2)</f>
        <v>0</v>
      </c>
      <c r="J21" s="204"/>
      <c r="K21" s="207">
        <f>ROUND(IF(D21&gt;0,H21/C21,(G21+H21)/C21),5)</f>
        <v>4.0600000000000002E-3</v>
      </c>
      <c r="L21" s="212"/>
      <c r="M21" s="211">
        <f>(C21*K21)+(D21*I21)</f>
        <v>2502199.5039807167</v>
      </c>
      <c r="N21" s="209">
        <f>M21-H21-G21</f>
        <v>-2086.4960192833096</v>
      </c>
    </row>
    <row r="22" spans="2:16" s="187" customFormat="1" ht="19.899999999999999" customHeight="1">
      <c r="B22" s="187" t="s">
        <v>115</v>
      </c>
      <c r="C22" s="229">
        <v>469816215.38408518</v>
      </c>
      <c r="D22" s="229">
        <v>1443014.3246290712</v>
      </c>
      <c r="E22" s="230">
        <v>1.515718152561873E-4</v>
      </c>
      <c r="F22" s="204">
        <f>ROUND(C22*E22,0)</f>
        <v>71211</v>
      </c>
      <c r="G22" s="211">
        <f t="shared" si="0"/>
        <v>1657213</v>
      </c>
      <c r="H22" s="211">
        <f t="shared" si="1"/>
        <v>0</v>
      </c>
      <c r="I22" s="206">
        <f>ROUND(IF(D22&gt;0,G22/D22,0),2)</f>
        <v>1.1499999999999999</v>
      </c>
      <c r="J22" s="204"/>
      <c r="K22" s="207">
        <f>ROUND(IF(D22&gt;0,H22/C22,(G22+H22)/C22),5)</f>
        <v>0</v>
      </c>
      <c r="L22" s="208"/>
      <c r="M22" s="211">
        <f t="shared" ref="M22:M27" si="3">(C22*K22)+(D22*I22)</f>
        <v>1659466.4733234318</v>
      </c>
      <c r="N22" s="209">
        <f>M22-H22-G22</f>
        <v>2253.4733234317973</v>
      </c>
    </row>
    <row r="23" spans="2:16" s="187" customFormat="1" ht="18">
      <c r="B23" s="187" t="s">
        <v>116</v>
      </c>
      <c r="C23" s="229">
        <v>878955.24659644801</v>
      </c>
      <c r="D23" s="229"/>
      <c r="E23" s="230">
        <f>E22</f>
        <v>1.515718152561873E-4</v>
      </c>
      <c r="F23" s="204">
        <f t="shared" ref="F23:F27" si="4">ROUND(C23*E23,0)</f>
        <v>133</v>
      </c>
      <c r="G23" s="211">
        <f t="shared" si="0"/>
        <v>3095</v>
      </c>
      <c r="H23" s="211">
        <f t="shared" si="1"/>
        <v>0</v>
      </c>
      <c r="I23" s="206">
        <f t="shared" si="2"/>
        <v>0</v>
      </c>
      <c r="J23" s="204"/>
      <c r="K23" s="207">
        <f t="shared" ref="K23:K27" si="5">ROUND(IF(D23&gt;0,H23/C23,(G23+H23)/C23),5)</f>
        <v>3.5200000000000001E-3</v>
      </c>
      <c r="L23" s="212"/>
      <c r="M23" s="211">
        <f t="shared" si="3"/>
        <v>3093.922468019497</v>
      </c>
      <c r="N23" s="209">
        <f t="shared" ref="N23:N27" si="6">M23-H23-G23</f>
        <v>-1.077531980502954</v>
      </c>
    </row>
    <row r="24" spans="2:16" s="187" customFormat="1" ht="20">
      <c r="B24" s="187" t="s">
        <v>117</v>
      </c>
      <c r="C24" s="229">
        <v>2293390283.1014886</v>
      </c>
      <c r="D24" s="229">
        <v>3851548.8758610585</v>
      </c>
      <c r="E24" s="230">
        <v>1.1786538035569553E-4</v>
      </c>
      <c r="F24" s="204">
        <f t="shared" si="4"/>
        <v>270311</v>
      </c>
      <c r="G24" s="211">
        <f>ROUND(G$9*(F24/F$29),0)</f>
        <v>6290643</v>
      </c>
      <c r="H24" s="211">
        <f t="shared" si="1"/>
        <v>0</v>
      </c>
      <c r="I24" s="206">
        <f>ROUND(IF(D24&gt;0,G24/D24,0),2)</f>
        <v>1.63</v>
      </c>
      <c r="J24" s="204"/>
      <c r="K24" s="207">
        <f>ROUND(IF(D24&gt;0,H24/C24,(G24+H24)/C24),5)</f>
        <v>0</v>
      </c>
      <c r="L24" s="208"/>
      <c r="M24" s="211">
        <f t="shared" si="3"/>
        <v>6278024.6676535252</v>
      </c>
      <c r="N24" s="209">
        <f>M24-H24-G24</f>
        <v>-12618.332346474752</v>
      </c>
      <c r="P24" s="232"/>
    </row>
    <row r="25" spans="2:16" s="187" customFormat="1" ht="18">
      <c r="B25" s="187" t="s">
        <v>118</v>
      </c>
      <c r="C25" s="229">
        <v>1831693.9999999998</v>
      </c>
      <c r="D25" s="229"/>
      <c r="E25" s="230">
        <v>1.1468406256110247E-4</v>
      </c>
      <c r="F25" s="204">
        <f t="shared" si="4"/>
        <v>210</v>
      </c>
      <c r="G25" s="211">
        <f t="shared" si="0"/>
        <v>4887</v>
      </c>
      <c r="H25" s="211">
        <f t="shared" si="1"/>
        <v>0</v>
      </c>
      <c r="I25" s="206">
        <f t="shared" si="2"/>
        <v>0</v>
      </c>
      <c r="J25" s="204"/>
      <c r="K25" s="207">
        <f t="shared" si="5"/>
        <v>2.6700000000000001E-3</v>
      </c>
      <c r="L25" s="212"/>
      <c r="M25" s="211">
        <f t="shared" si="3"/>
        <v>4890.6229799999992</v>
      </c>
      <c r="N25" s="209">
        <f t="shared" si="6"/>
        <v>3.6229799999991883</v>
      </c>
    </row>
    <row r="26" spans="2:16" s="187" customFormat="1" ht="18">
      <c r="B26" s="187" t="s">
        <v>119</v>
      </c>
      <c r="C26" s="229">
        <v>30809971.363413889</v>
      </c>
      <c r="D26" s="229"/>
      <c r="E26" s="230">
        <v>3.6138531509521358E-5</v>
      </c>
      <c r="F26" s="204">
        <f t="shared" si="4"/>
        <v>1113</v>
      </c>
      <c r="G26" s="211">
        <f t="shared" si="0"/>
        <v>25902</v>
      </c>
      <c r="H26" s="211">
        <f t="shared" si="1"/>
        <v>0</v>
      </c>
      <c r="I26" s="206">
        <f t="shared" si="2"/>
        <v>0</v>
      </c>
      <c r="J26" s="204"/>
      <c r="K26" s="207">
        <f t="shared" si="5"/>
        <v>8.4000000000000003E-4</v>
      </c>
      <c r="L26" s="212"/>
      <c r="M26" s="211">
        <f t="shared" si="3"/>
        <v>25880.375945267668</v>
      </c>
      <c r="N26" s="209">
        <f t="shared" si="6"/>
        <v>-21.624054732332297</v>
      </c>
    </row>
    <row r="27" spans="2:16" s="187" customFormat="1" ht="18">
      <c r="B27" s="187" t="s">
        <v>120</v>
      </c>
      <c r="C27" s="229">
        <v>7836986</v>
      </c>
      <c r="D27" s="229"/>
      <c r="E27" s="230">
        <v>3.5948185418088756E-5</v>
      </c>
      <c r="F27" s="204">
        <f t="shared" si="4"/>
        <v>282</v>
      </c>
      <c r="G27" s="211">
        <f t="shared" si="0"/>
        <v>6563</v>
      </c>
      <c r="H27" s="211">
        <f t="shared" si="1"/>
        <v>0</v>
      </c>
      <c r="I27" s="206">
        <f t="shared" si="2"/>
        <v>0</v>
      </c>
      <c r="J27" s="204"/>
      <c r="K27" s="207">
        <f t="shared" si="5"/>
        <v>8.4000000000000003E-4</v>
      </c>
      <c r="L27" s="212"/>
      <c r="M27" s="211">
        <f t="shared" si="3"/>
        <v>6583.0682400000005</v>
      </c>
      <c r="N27" s="209">
        <f t="shared" si="6"/>
        <v>20.068240000000515</v>
      </c>
    </row>
    <row r="28" spans="2:16" s="187" customFormat="1" ht="18">
      <c r="C28" s="204"/>
      <c r="D28" s="204"/>
      <c r="E28" s="213"/>
      <c r="F28" s="204"/>
      <c r="G28" s="204"/>
      <c r="H28" s="204"/>
      <c r="I28" s="204"/>
      <c r="J28" s="204"/>
      <c r="M28" s="204"/>
      <c r="N28" s="204"/>
    </row>
    <row r="29" spans="2:16" s="187" customFormat="1" ht="18">
      <c r="B29" s="214" t="s">
        <v>87</v>
      </c>
      <c r="C29" s="215">
        <f>SUM(C20:C27)</f>
        <v>5310719340.1458397</v>
      </c>
      <c r="D29" s="215">
        <f>SUM(D20:D27)</f>
        <v>5294563.2004901301</v>
      </c>
      <c r="E29" s="216"/>
      <c r="F29" s="215">
        <f>SUM(F20:F27)</f>
        <v>871806</v>
      </c>
      <c r="G29" s="217">
        <f>SUM(G20:G27)</f>
        <v>20288558</v>
      </c>
      <c r="H29" s="217">
        <f>SUM(H20:H27)</f>
        <v>0</v>
      </c>
      <c r="I29" s="217"/>
      <c r="J29" s="217"/>
      <c r="K29" s="214"/>
      <c r="L29" s="214"/>
      <c r="M29" s="217">
        <f>SUM(M20:M27)</f>
        <v>20288459.815422989</v>
      </c>
      <c r="N29" s="217">
        <f>SUM(N20:N27)</f>
        <v>-98.184577010711109</v>
      </c>
    </row>
    <row r="30" spans="2:16" s="186" customFormat="1" ht="15.5">
      <c r="C30" s="218"/>
      <c r="D30" s="218"/>
      <c r="M30" s="219"/>
      <c r="N30" s="219"/>
    </row>
    <row r="31" spans="2:16" s="186" customFormat="1" ht="15.5">
      <c r="M31" s="220"/>
    </row>
    <row r="32" spans="2:16" s="221" customFormat="1" ht="13">
      <c r="N32" s="222"/>
    </row>
    <row r="33" spans="1:13" s="221" customFormat="1" ht="15.5">
      <c r="A33" s="223"/>
      <c r="H33" s="224"/>
    </row>
    <row r="34" spans="1:13" s="221" customFormat="1" ht="15.5">
      <c r="A34" s="225"/>
      <c r="B34" s="221" t="s">
        <v>122</v>
      </c>
      <c r="M34" s="226"/>
    </row>
    <row r="35" spans="1:13" s="186" customFormat="1" ht="15.5">
      <c r="B35" s="186" t="s">
        <v>123</v>
      </c>
    </row>
    <row r="36" spans="1:13" s="186" customFormat="1" ht="15.5"/>
    <row r="37" spans="1:13" s="186" customFormat="1" ht="15.5"/>
    <row r="41" spans="1:13">
      <c r="C41" s="227"/>
      <c r="D41" s="227"/>
    </row>
    <row r="43" spans="1:13">
      <c r="C43" s="228"/>
    </row>
  </sheetData>
  <mergeCells count="3">
    <mergeCell ref="B1:N1"/>
    <mergeCell ref="B2:N2"/>
    <mergeCell ref="B3:N3"/>
  </mergeCells>
  <printOptions horizontalCentered="1"/>
  <pageMargins left="0.75" right="0.75" top="1" bottom="1" header="0.5" footer="0.5"/>
  <pageSetup scale="5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tabColor theme="5" tint="0.79998168889431442"/>
    <pageSetUpPr autoPageBreaks="0"/>
  </sheetPr>
  <dimension ref="A1:G30"/>
  <sheetViews>
    <sheetView zoomScaleNormal="100" workbookViewId="0">
      <selection activeCell="G34" sqref="G34"/>
    </sheetView>
  </sheetViews>
  <sheetFormatPr defaultColWidth="8.7265625" defaultRowHeight="12.5"/>
  <cols>
    <col min="1" max="1" width="50.54296875" style="5" customWidth="1"/>
    <col min="2" max="2" width="3.453125" style="5" customWidth="1"/>
    <col min="3" max="3" width="17.26953125" style="5" bestFit="1" customWidth="1"/>
    <col min="4" max="4" width="23" style="5" customWidth="1"/>
    <col min="5" max="5" width="16.54296875" style="5" bestFit="1" customWidth="1"/>
    <col min="6" max="6" width="8.7265625" style="5"/>
    <col min="7" max="7" width="17.7265625" style="5" customWidth="1"/>
    <col min="8" max="8" width="11.7265625" style="5" customWidth="1"/>
    <col min="9" max="16384" width="8.7265625" style="5"/>
  </cols>
  <sheetData>
    <row r="1" spans="1:5" ht="13">
      <c r="C1" s="24" t="s">
        <v>31</v>
      </c>
    </row>
    <row r="2" spans="1:5" ht="13">
      <c r="C2" s="24"/>
    </row>
    <row r="3" spans="1:5" ht="15" customHeight="1">
      <c r="A3" s="7" t="s">
        <v>8</v>
      </c>
      <c r="C3" s="28" t="s">
        <v>53</v>
      </c>
    </row>
    <row r="4" spans="1:5" ht="13">
      <c r="A4" s="7" t="s">
        <v>45</v>
      </c>
    </row>
    <row r="5" spans="1:5">
      <c r="A5" s="12" t="e">
        <f>#REF!</f>
        <v>#REF!</v>
      </c>
    </row>
    <row r="6" spans="1:5" ht="13.15" customHeight="1"/>
    <row r="7" spans="1:5" ht="25.5" customHeight="1">
      <c r="A7" s="13" t="s">
        <v>21</v>
      </c>
    </row>
    <row r="9" spans="1:5" ht="13">
      <c r="A9" s="14" t="s">
        <v>44</v>
      </c>
      <c r="B9" s="8"/>
      <c r="C9" s="9" t="e">
        <f>D9*E9</f>
        <v>#REF!</v>
      </c>
      <c r="D9" s="35">
        <v>-3.63</v>
      </c>
      <c r="E9" s="4" t="e">
        <f>#REF!</f>
        <v>#REF!</v>
      </c>
    </row>
    <row r="10" spans="1:5">
      <c r="C10" s="9"/>
    </row>
    <row r="11" spans="1:5">
      <c r="C11" s="9"/>
    </row>
    <row r="12" spans="1:5">
      <c r="C12" s="9"/>
    </row>
    <row r="13" spans="1:5" ht="13">
      <c r="A13" s="13" t="s">
        <v>24</v>
      </c>
      <c r="C13" s="9"/>
    </row>
    <row r="14" spans="1:5">
      <c r="C14" s="9"/>
    </row>
    <row r="15" spans="1:5" ht="13">
      <c r="A15" s="14" t="s">
        <v>51</v>
      </c>
      <c r="B15" s="8"/>
      <c r="C15" s="9" t="e">
        <f>D15*E15</f>
        <v>#REF!</v>
      </c>
      <c r="D15" s="31">
        <f>D9</f>
        <v>-3.63</v>
      </c>
      <c r="E15" s="4" t="e">
        <f>#REF!</f>
        <v>#REF!</v>
      </c>
    </row>
    <row r="16" spans="1:5">
      <c r="C16" s="9"/>
    </row>
    <row r="18" spans="1:7" ht="13">
      <c r="A18" s="6" t="s">
        <v>25</v>
      </c>
    </row>
    <row r="19" spans="1:7">
      <c r="A19" s="8" t="s">
        <v>54</v>
      </c>
      <c r="C19" s="37">
        <v>443700401</v>
      </c>
      <c r="D19" s="20" t="s">
        <v>46</v>
      </c>
      <c r="E19" s="36">
        <v>52941138</v>
      </c>
      <c r="F19" s="33">
        <v>6.4200000000000004E-3</v>
      </c>
      <c r="G19" s="25">
        <f>E19*F19</f>
        <v>339882.10596000002</v>
      </c>
    </row>
    <row r="20" spans="1:7">
      <c r="A20" s="8" t="s">
        <v>26</v>
      </c>
      <c r="B20" s="8" t="s">
        <v>23</v>
      </c>
      <c r="C20" s="16">
        <f>E19+E20</f>
        <v>150743660</v>
      </c>
      <c r="D20" s="20" t="s">
        <v>47</v>
      </c>
      <c r="E20" s="36">
        <v>97802522</v>
      </c>
      <c r="F20" s="26">
        <f>F19</f>
        <v>6.4200000000000004E-3</v>
      </c>
      <c r="G20" s="25">
        <f>E20*F20</f>
        <v>627892.19124000007</v>
      </c>
    </row>
    <row r="21" spans="1:7" ht="13">
      <c r="A21" s="15" t="s">
        <v>27</v>
      </c>
      <c r="B21" s="6"/>
      <c r="C21" s="17">
        <f>C19-C20</f>
        <v>292956741</v>
      </c>
      <c r="D21" s="20" t="s">
        <v>50</v>
      </c>
      <c r="E21" s="17">
        <f>C21</f>
        <v>292956741</v>
      </c>
      <c r="F21" s="27">
        <f>F19</f>
        <v>6.4200000000000004E-3</v>
      </c>
      <c r="G21" s="25">
        <f>E21*F21</f>
        <v>1880782.27722</v>
      </c>
    </row>
    <row r="23" spans="1:7">
      <c r="A23" s="8" t="s">
        <v>28</v>
      </c>
      <c r="C23" s="29">
        <v>2.725E-2</v>
      </c>
    </row>
    <row r="25" spans="1:7">
      <c r="A25" s="8" t="s">
        <v>52</v>
      </c>
      <c r="C25" s="21">
        <f>ROUND(C21*C23,0)</f>
        <v>7983071</v>
      </c>
    </row>
    <row r="26" spans="1:7">
      <c r="A26" s="8" t="s">
        <v>29</v>
      </c>
      <c r="B26" s="8" t="s">
        <v>22</v>
      </c>
      <c r="C26" s="30">
        <f>G21</f>
        <v>1880782.27722</v>
      </c>
    </row>
    <row r="27" spans="1:7">
      <c r="A27" s="8" t="s">
        <v>30</v>
      </c>
      <c r="B27" s="8"/>
      <c r="C27" s="18">
        <f>SUM(C25+C26)</f>
        <v>9863853.2772199996</v>
      </c>
      <c r="G27" s="34" t="s">
        <v>7</v>
      </c>
    </row>
    <row r="29" spans="1:7">
      <c r="E29" s="32"/>
    </row>
    <row r="30" spans="1:7">
      <c r="A30" s="8" t="s">
        <v>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2">
    <pageSetUpPr autoPageBreaks="0"/>
  </sheetPr>
  <dimension ref="A2:B6"/>
  <sheetViews>
    <sheetView workbookViewId="0">
      <selection activeCell="C20" sqref="C20"/>
    </sheetView>
  </sheetViews>
  <sheetFormatPr defaultColWidth="8.7265625" defaultRowHeight="14.5"/>
  <cols>
    <col min="1" max="1" width="43.54296875" style="19" bestFit="1" customWidth="1"/>
    <col min="2" max="16384" width="8.7265625" style="19"/>
  </cols>
  <sheetData>
    <row r="2" spans="1:2">
      <c r="A2" s="19" t="s">
        <v>63</v>
      </c>
      <c r="B2" s="22">
        <v>2.0336E-2</v>
      </c>
    </row>
    <row r="4" spans="1:2">
      <c r="A4" s="19" t="s">
        <v>48</v>
      </c>
      <c r="B4" s="23">
        <v>0.6</v>
      </c>
    </row>
    <row r="6" spans="1:2">
      <c r="A6" s="19" t="s">
        <v>49</v>
      </c>
      <c r="B6" s="23">
        <v>0.05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1">
    <pageSetUpPr autoPageBreaks="0" fitToPage="1"/>
  </sheetPr>
  <dimension ref="A1"/>
  <sheetViews>
    <sheetView workbookViewId="0">
      <selection activeCell="K49" sqref="K49"/>
    </sheetView>
  </sheetViews>
  <sheetFormatPr defaultRowHeight="12.5"/>
  <sheetData/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6">
    <pageSetUpPr autoPageBreaks="0"/>
  </sheetPr>
  <dimension ref="A1"/>
  <sheetViews>
    <sheetView workbookViewId="0">
      <selection activeCell="R22" sqref="R22"/>
    </sheetView>
  </sheetViews>
  <sheetFormatPr defaultRowHeight="12.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+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jkwNzkyPC9Vc2VyTmFtZT48RGF0ZVRpbWU+NS8xMi8yMDIyIDM6NTU6MjMgUE08L0RhdGVUaW1lPjxMYWJlbFN0cmluZz5BRVAgSW50ZXJuYWw8L0xhYmVsU3RyaW5nPjwvaXRlbT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+Q09SUFxzMjkwNzkyPC9Vc2VyTmFtZT48RGF0ZVRpbWU+NS8xMi8yMDIyIDQ6NTU6NTMgUE08L0RhdGVUaW1lPjxMYWJlbFN0cmluZz5BRVAgSW50ZXJuYWw8L0xhYmVsU3RyaW5nPjwvaXRlbT48L2xhYmVsSGlzdG9yeT4=</Value>
</WrappedLabelHistor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0B6391A5-030B-4FBF-B411-5BF986FED00E}">
  <ds:schemaRefs>
    <ds:schemaRef ds:uri="http://schemas.microsoft.com/office/2006/metadata/properties"/>
    <ds:schemaRef ds:uri="http://schemas.microsoft.com/office/infopath/2007/PartnerControls"/>
    <ds:schemaRef ds:uri="f88ffb1c-9230-4705-a789-27bae69f5829"/>
    <ds:schemaRef ds:uri="b6888f76-1100-40b0-929b-1efe9044426d"/>
  </ds:schemaRefs>
</ds:datastoreItem>
</file>

<file path=customXml/itemProps2.xml><?xml version="1.0" encoding="utf-8"?>
<ds:datastoreItem xmlns:ds="http://schemas.openxmlformats.org/officeDocument/2006/customXml" ds:itemID="{3C1E747D-B87A-4D94-BFF0-2E3568E2C436}">
  <ds:schemaRefs>
    <ds:schemaRef ds:uri="http://www.w3.org/2001/XMLSchema"/>
    <ds:schemaRef ds:uri="http://www.boldonjames.com/2016/02/Classifier/internal/wrappedLabelHistory"/>
  </ds:schemaRefs>
</ds:datastoreItem>
</file>

<file path=customXml/itemProps3.xml><?xml version="1.0" encoding="utf-8"?>
<ds:datastoreItem xmlns:ds="http://schemas.openxmlformats.org/officeDocument/2006/customXml" ds:itemID="{6E28A9DD-BA27-4975-8F70-F7F35286193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8867BD1-711A-4389-9B5D-D4653BCA4D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5D2A0468-047A-45E9-AC98-DF7944A06A8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3.10</vt:lpstr>
      <vt:lpstr>Prop Tax</vt:lpstr>
      <vt:lpstr>WACC</vt:lpstr>
      <vt:lpstr>Sheet1</vt:lpstr>
      <vt:lpstr>Form 2.0</vt:lpstr>
      <vt:lpstr>3.32</vt:lpstr>
      <vt:lpstr>Property Tax</vt:lpstr>
      <vt:lpstr>IN Tax Rates</vt:lpstr>
      <vt:lpstr>IN TAX Lookup</vt:lpstr>
      <vt:lpstr>Changes from Rate Case</vt:lpstr>
      <vt:lpstr>'Property Tax'!Marshall_Rate</vt:lpstr>
      <vt:lpstr>'Property Tax'!PC_Percent</vt:lpstr>
      <vt:lpstr>'3.10'!Print_Area</vt:lpstr>
      <vt:lpstr>'Form 2.0'!Print_Area</vt:lpstr>
      <vt:lpstr>WACC!Print_Area</vt:lpstr>
      <vt:lpstr>'Property Tax'!WV_List</vt:lpstr>
    </vt:vector>
  </TitlesOfParts>
  <Company>AEP-Word-Excel-PowerPoint-Access-6-2-00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s767267</dc:creator>
  <cp:keywords/>
  <cp:lastModifiedBy>Michelle Caldwell</cp:lastModifiedBy>
  <cp:lastPrinted>2025-05-20T12:32:29Z</cp:lastPrinted>
  <dcterms:created xsi:type="dcterms:W3CDTF">2002-05-13T18:35:45Z</dcterms:created>
  <dcterms:modified xsi:type="dcterms:W3CDTF">2025-10-08T16:22:19Z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b9cb07f0-af7b-45e2-b96e-cff2f6fa65f3</vt:lpwstr>
  </property>
  <property fmtid="{D5CDD505-2E9C-101B-9397-08002B2CF9AE}" pid="3" name="bjSaver">
    <vt:lpwstr>Yzo6iu4RCOp5VcJWjy40zzIEO7NbA0wx</vt:lpwstr>
  </property>
  <property fmtid="{D5CDD505-2E9C-101B-9397-08002B2CF9AE}" pid="4" name="bjDocumentSecurityLabel">
    <vt:lpwstr>AEP Internal</vt:lpwstr>
  </property>
  <property fmtid="{D5CDD505-2E9C-101B-9397-08002B2CF9AE}" pid="5" name="Visual Markings Removed">
    <vt:lpwstr>No</vt:lpwstr>
  </property>
  <property fmtid="{D5CDD505-2E9C-101B-9397-08002B2CF9AE}" pid="6" name="bjClsUserRVM">
    <vt:lpwstr>[]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1" name="bjDocumentLabelXML-0">
    <vt:lpwstr>ames.com/2008/01/sie/internal/label"&gt;&lt;element uid="50c31824-0780-4910-87d1-eaaffd182d42" value="" /&gt;&lt;/sisl&gt;</vt:lpwstr>
  </property>
  <property fmtid="{D5CDD505-2E9C-101B-9397-08002B2CF9AE}" pid="12" name="bjLabelHistoryID">
    <vt:lpwstr>{3C1E747D-B87A-4D94-BFF0-2E3568E2C436}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</Properties>
</file>