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TimLyons\Box\100634-1043 AEP KY 2024 Lead Lag Study\100634-1043 AEP KY 2024 Lead Lag Study\Current Study\"/>
    </mc:Choice>
  </mc:AlternateContent>
  <xr:revisionPtr revIDLastSave="0" documentId="13_ncr:1_{092A64D1-3EF8-4EC7-A79D-5382C34933B1}" xr6:coauthVersionLast="47" xr6:coauthVersionMax="47" xr10:uidLastSave="{00000000-0000-0000-0000-000000000000}"/>
  <bookViews>
    <workbookView xWindow="28680" yWindow="-120" windowWidth="20730" windowHeight="11040" tabRatio="913" xr2:uid="{00000000-000D-0000-FFFF-FFFF00000000}"/>
  </bookViews>
  <sheets>
    <sheet name="KYP SCB Pmts Summary" sheetId="2" r:id="rId1"/>
    <sheet name="KYP IC Pmt Summary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2" i="2" l="1"/>
  <c r="V32" i="2"/>
  <c r="N32" i="2"/>
  <c r="J32" i="2"/>
  <c r="AD30" i="2"/>
  <c r="V30" i="2"/>
  <c r="N30" i="2"/>
  <c r="J30" i="2"/>
  <c r="AD28" i="2"/>
  <c r="V28" i="2"/>
  <c r="N28" i="2"/>
  <c r="J28" i="2"/>
  <c r="AD26" i="2"/>
  <c r="V26" i="2"/>
  <c r="N26" i="2"/>
  <c r="J26" i="2"/>
  <c r="AD24" i="2"/>
  <c r="V24" i="2"/>
  <c r="N24" i="2"/>
  <c r="J24" i="2"/>
  <c r="AD22" i="2"/>
  <c r="V22" i="2"/>
  <c r="N22" i="2"/>
  <c r="J22" i="2"/>
  <c r="AD20" i="2"/>
  <c r="V20" i="2"/>
  <c r="N20" i="2"/>
  <c r="J20" i="2"/>
  <c r="AD18" i="2"/>
  <c r="V18" i="2"/>
  <c r="N18" i="2"/>
  <c r="J18" i="2"/>
  <c r="AD16" i="2"/>
  <c r="V16" i="2"/>
  <c r="N16" i="2"/>
  <c r="J16" i="2"/>
  <c r="AD14" i="2"/>
  <c r="V14" i="2"/>
  <c r="N14" i="2"/>
  <c r="J14" i="2"/>
  <c r="AD12" i="2"/>
  <c r="V12" i="2"/>
  <c r="T12" i="2"/>
  <c r="U12" i="2" s="1"/>
  <c r="N12" i="2"/>
  <c r="L12" i="2"/>
  <c r="M12" i="2" s="1"/>
  <c r="J12" i="2"/>
  <c r="AD10" i="2"/>
  <c r="AD33" i="2" s="1"/>
  <c r="AC10" i="2"/>
  <c r="AE10" i="2" s="1"/>
  <c r="AF10" i="2" s="1"/>
  <c r="AG10" i="2" s="1"/>
  <c r="V10" i="2"/>
  <c r="U10" i="2"/>
  <c r="W10" i="2" s="1"/>
  <c r="N10" i="2"/>
  <c r="M10" i="2"/>
  <c r="O10" i="2" s="1"/>
  <c r="J10" i="2"/>
  <c r="V38" i="3"/>
  <c r="N38" i="3"/>
  <c r="AD37" i="3"/>
  <c r="V37" i="3"/>
  <c r="N37" i="3"/>
  <c r="J37" i="3"/>
  <c r="AD35" i="3"/>
  <c r="V35" i="3"/>
  <c r="N35" i="3"/>
  <c r="J35" i="3"/>
  <c r="AD33" i="3"/>
  <c r="V33" i="3"/>
  <c r="N33" i="3"/>
  <c r="J33" i="3"/>
  <c r="AD31" i="3"/>
  <c r="V31" i="3"/>
  <c r="N31" i="3"/>
  <c r="J31" i="3"/>
  <c r="AD29" i="3"/>
  <c r="V29" i="3"/>
  <c r="N29" i="3"/>
  <c r="J29" i="3"/>
  <c r="AD27" i="3"/>
  <c r="V27" i="3"/>
  <c r="N27" i="3"/>
  <c r="J27" i="3"/>
  <c r="AD25" i="3"/>
  <c r="V25" i="3"/>
  <c r="N25" i="3"/>
  <c r="J25" i="3"/>
  <c r="AD23" i="3"/>
  <c r="V23" i="3"/>
  <c r="N23" i="3"/>
  <c r="J23" i="3"/>
  <c r="AD21" i="3"/>
  <c r="V21" i="3"/>
  <c r="N21" i="3"/>
  <c r="J21" i="3"/>
  <c r="AD19" i="3"/>
  <c r="V19" i="3"/>
  <c r="N19" i="3"/>
  <c r="J19" i="3"/>
  <c r="AD17" i="3"/>
  <c r="AD38" i="3" s="1"/>
  <c r="V17" i="3"/>
  <c r="N17" i="3"/>
  <c r="J17" i="3"/>
  <c r="AD15" i="3"/>
  <c r="AC15" i="3"/>
  <c r="AE15" i="3" s="1"/>
  <c r="V15" i="3"/>
  <c r="U15" i="3"/>
  <c r="N15" i="3"/>
  <c r="M15" i="3"/>
  <c r="J15" i="3"/>
  <c r="W12" i="2" l="1"/>
  <c r="X12" i="2" s="1"/>
  <c r="Y12" i="2" s="1"/>
  <c r="T14" i="2"/>
  <c r="U14" i="2" s="1"/>
  <c r="O12" i="2"/>
  <c r="L14" i="2"/>
  <c r="M14" i="2" s="1"/>
  <c r="P12" i="2"/>
  <c r="Q12" i="2" s="1"/>
  <c r="P10" i="2"/>
  <c r="Q10" i="2" s="1"/>
  <c r="V33" i="2"/>
  <c r="X10" i="2"/>
  <c r="Y10" i="2" s="1"/>
  <c r="AB12" i="2"/>
  <c r="AC12" i="2" s="1"/>
  <c r="N33" i="2"/>
  <c r="AB17" i="3"/>
  <c r="AC17" i="3" s="1"/>
  <c r="AB19" i="3" s="1"/>
  <c r="AC19" i="3" s="1"/>
  <c r="AF15" i="3"/>
  <c r="AG15" i="3" s="1"/>
  <c r="L17" i="3"/>
  <c r="M17" i="3" s="1"/>
  <c r="T17" i="3"/>
  <c r="U17" i="3" s="1"/>
  <c r="W15" i="3"/>
  <c r="X15" i="3" s="1"/>
  <c r="Y15" i="3" s="1"/>
  <c r="O15" i="3"/>
  <c r="P15" i="3" s="1"/>
  <c r="Q15" i="3" s="1"/>
  <c r="T16" i="2" l="1"/>
  <c r="U16" i="2" s="1"/>
  <c r="W14" i="2"/>
  <c r="X14" i="2"/>
  <c r="Y14" i="2" s="1"/>
  <c r="AE12" i="2"/>
  <c r="AF12" i="2" s="1"/>
  <c r="AG12" i="2" s="1"/>
  <c r="AB14" i="2"/>
  <c r="AC14" i="2" s="1"/>
  <c r="O14" i="2"/>
  <c r="P14" i="2" s="1"/>
  <c r="Q14" i="2" s="1"/>
  <c r="L16" i="2"/>
  <c r="M16" i="2" s="1"/>
  <c r="AF17" i="3"/>
  <c r="AG17" i="3" s="1"/>
  <c r="AE17" i="3"/>
  <c r="T19" i="3"/>
  <c r="U19" i="3" s="1"/>
  <c r="W17" i="3"/>
  <c r="X17" i="3" s="1"/>
  <c r="Y17" i="3" s="1"/>
  <c r="O17" i="3"/>
  <c r="P17" i="3" s="1"/>
  <c r="Q17" i="3" s="1"/>
  <c r="L19" i="3"/>
  <c r="M19" i="3" s="1"/>
  <c r="AB21" i="3"/>
  <c r="AC21" i="3" s="1"/>
  <c r="AE19" i="3"/>
  <c r="AF19" i="3" s="1"/>
  <c r="AG19" i="3" s="1"/>
  <c r="L18" i="2" l="1"/>
  <c r="M18" i="2" s="1"/>
  <c r="O16" i="2"/>
  <c r="P16" i="2" s="1"/>
  <c r="Q16" i="2" s="1"/>
  <c r="AE14" i="2"/>
  <c r="AF14" i="2" s="1"/>
  <c r="AG14" i="2" s="1"/>
  <c r="AB16" i="2"/>
  <c r="AC16" i="2" s="1"/>
  <c r="W16" i="2"/>
  <c r="X16" i="2"/>
  <c r="Y16" i="2" s="1"/>
  <c r="T18" i="2"/>
  <c r="U18" i="2" s="1"/>
  <c r="AF21" i="3"/>
  <c r="AG21" i="3" s="1"/>
  <c r="AB23" i="3"/>
  <c r="AC23" i="3" s="1"/>
  <c r="AE21" i="3"/>
  <c r="O19" i="3"/>
  <c r="P19" i="3" s="1"/>
  <c r="Q19" i="3" s="1"/>
  <c r="L21" i="3"/>
  <c r="M21" i="3" s="1"/>
  <c r="T21" i="3"/>
  <c r="U21" i="3" s="1"/>
  <c r="W19" i="3"/>
  <c r="X19" i="3" s="1"/>
  <c r="Y19" i="3" s="1"/>
  <c r="T20" i="2" l="1"/>
  <c r="U20" i="2" s="1"/>
  <c r="W18" i="2"/>
  <c r="X18" i="2" s="1"/>
  <c r="Y18" i="2" s="1"/>
  <c r="AE16" i="2"/>
  <c r="AF16" i="2" s="1"/>
  <c r="AG16" i="2" s="1"/>
  <c r="AB18" i="2"/>
  <c r="AC18" i="2" s="1"/>
  <c r="L20" i="2"/>
  <c r="M20" i="2" s="1"/>
  <c r="O18" i="2"/>
  <c r="P18" i="2" s="1"/>
  <c r="Q18" i="2" s="1"/>
  <c r="AE23" i="3"/>
  <c r="AF23" i="3" s="1"/>
  <c r="AG23" i="3" s="1"/>
  <c r="AB25" i="3"/>
  <c r="AC25" i="3" s="1"/>
  <c r="W21" i="3"/>
  <c r="T23" i="3"/>
  <c r="U23" i="3" s="1"/>
  <c r="X21" i="3"/>
  <c r="Y21" i="3" s="1"/>
  <c r="L23" i="3"/>
  <c r="M23" i="3" s="1"/>
  <c r="O21" i="3"/>
  <c r="P21" i="3" s="1"/>
  <c r="Q21" i="3" s="1"/>
  <c r="L22" i="2" l="1"/>
  <c r="M22" i="2" s="1"/>
  <c r="O20" i="2"/>
  <c r="P20" i="2" s="1"/>
  <c r="Q20" i="2" s="1"/>
  <c r="AB20" i="2"/>
  <c r="AC20" i="2" s="1"/>
  <c r="AE18" i="2"/>
  <c r="AF18" i="2" s="1"/>
  <c r="AG18" i="2" s="1"/>
  <c r="T22" i="2"/>
  <c r="U22" i="2" s="1"/>
  <c r="W20" i="2"/>
  <c r="X20" i="2" s="1"/>
  <c r="Y20" i="2" s="1"/>
  <c r="L25" i="3"/>
  <c r="M25" i="3" s="1"/>
  <c r="O23" i="3"/>
  <c r="P23" i="3" s="1"/>
  <c r="Q23" i="3" s="1"/>
  <c r="W23" i="3"/>
  <c r="X23" i="3" s="1"/>
  <c r="Y23" i="3" s="1"/>
  <c r="T25" i="3"/>
  <c r="U25" i="3" s="1"/>
  <c r="AB27" i="3"/>
  <c r="AC27" i="3" s="1"/>
  <c r="AE25" i="3"/>
  <c r="AF25" i="3"/>
  <c r="AG25" i="3" s="1"/>
  <c r="AE20" i="2" l="1"/>
  <c r="AB22" i="2"/>
  <c r="AC22" i="2" s="1"/>
  <c r="AF20" i="2"/>
  <c r="AG20" i="2" s="1"/>
  <c r="T24" i="2"/>
  <c r="U24" i="2" s="1"/>
  <c r="W22" i="2"/>
  <c r="X22" i="2" s="1"/>
  <c r="Y22" i="2" s="1"/>
  <c r="O22" i="2"/>
  <c r="L24" i="2"/>
  <c r="M24" i="2" s="1"/>
  <c r="P22" i="2"/>
  <c r="Q22" i="2" s="1"/>
  <c r="AE27" i="3"/>
  <c r="AF27" i="3" s="1"/>
  <c r="AG27" i="3" s="1"/>
  <c r="AB29" i="3"/>
  <c r="AC29" i="3" s="1"/>
  <c r="W25" i="3"/>
  <c r="X25" i="3" s="1"/>
  <c r="Y25" i="3" s="1"/>
  <c r="T27" i="3"/>
  <c r="U27" i="3" s="1"/>
  <c r="O25" i="3"/>
  <c r="P25" i="3" s="1"/>
  <c r="Q25" i="3" s="1"/>
  <c r="L27" i="3"/>
  <c r="M27" i="3" s="1"/>
  <c r="L26" i="2" l="1"/>
  <c r="M26" i="2" s="1"/>
  <c r="O24" i="2"/>
  <c r="P24" i="2" s="1"/>
  <c r="Q24" i="2" s="1"/>
  <c r="W24" i="2"/>
  <c r="X24" i="2" s="1"/>
  <c r="Y24" i="2" s="1"/>
  <c r="T26" i="2"/>
  <c r="U26" i="2" s="1"/>
  <c r="AE22" i="2"/>
  <c r="AF22" i="2" s="1"/>
  <c r="AG22" i="2" s="1"/>
  <c r="AB24" i="2"/>
  <c r="AC24" i="2" s="1"/>
  <c r="AB31" i="3"/>
  <c r="AC31" i="3" s="1"/>
  <c r="AE29" i="3"/>
  <c r="AF29" i="3" s="1"/>
  <c r="AG29" i="3" s="1"/>
  <c r="L29" i="3"/>
  <c r="M29" i="3" s="1"/>
  <c r="O27" i="3"/>
  <c r="P27" i="3"/>
  <c r="Q27" i="3" s="1"/>
  <c r="W27" i="3"/>
  <c r="X27" i="3" s="1"/>
  <c r="Y27" i="3" s="1"/>
  <c r="T29" i="3"/>
  <c r="U29" i="3" s="1"/>
  <c r="AB26" i="2" l="1"/>
  <c r="AC26" i="2" s="1"/>
  <c r="AE24" i="2"/>
  <c r="AF24" i="2" s="1"/>
  <c r="AG24" i="2" s="1"/>
  <c r="W26" i="2"/>
  <c r="X26" i="2" s="1"/>
  <c r="Y26" i="2" s="1"/>
  <c r="T28" i="2"/>
  <c r="U28" i="2" s="1"/>
  <c r="O26" i="2"/>
  <c r="P26" i="2" s="1"/>
  <c r="Q26" i="2" s="1"/>
  <c r="L28" i="2"/>
  <c r="M28" i="2" s="1"/>
  <c r="W29" i="3"/>
  <c r="X29" i="3" s="1"/>
  <c r="Y29" i="3" s="1"/>
  <c r="T31" i="3"/>
  <c r="U31" i="3" s="1"/>
  <c r="O29" i="3"/>
  <c r="L31" i="3"/>
  <c r="M31" i="3" s="1"/>
  <c r="P29" i="3"/>
  <c r="Q29" i="3" s="1"/>
  <c r="AB33" i="3"/>
  <c r="AC33" i="3" s="1"/>
  <c r="AE31" i="3"/>
  <c r="AF31" i="3"/>
  <c r="AG31" i="3" s="1"/>
  <c r="O28" i="2" l="1"/>
  <c r="P28" i="2" s="1"/>
  <c r="Q28" i="2" s="1"/>
  <c r="L30" i="2"/>
  <c r="M30" i="2" s="1"/>
  <c r="W28" i="2"/>
  <c r="X28" i="2" s="1"/>
  <c r="Y28" i="2" s="1"/>
  <c r="T30" i="2"/>
  <c r="U30" i="2" s="1"/>
  <c r="AE26" i="2"/>
  <c r="AF26" i="2" s="1"/>
  <c r="AG26" i="2" s="1"/>
  <c r="AB28" i="2"/>
  <c r="AC28" i="2" s="1"/>
  <c r="AE33" i="3"/>
  <c r="AF33" i="3"/>
  <c r="AG33" i="3" s="1"/>
  <c r="AB35" i="3"/>
  <c r="AC35" i="3" s="1"/>
  <c r="O31" i="3"/>
  <c r="P31" i="3" s="1"/>
  <c r="Q31" i="3" s="1"/>
  <c r="L33" i="3"/>
  <c r="M33" i="3" s="1"/>
  <c r="X31" i="3"/>
  <c r="Y31" i="3" s="1"/>
  <c r="W31" i="3"/>
  <c r="T33" i="3"/>
  <c r="U33" i="3" s="1"/>
  <c r="T32" i="2" l="1"/>
  <c r="U32" i="2" s="1"/>
  <c r="W30" i="2"/>
  <c r="X30" i="2"/>
  <c r="Y30" i="2" s="1"/>
  <c r="AB30" i="2"/>
  <c r="AC30" i="2" s="1"/>
  <c r="AE28" i="2"/>
  <c r="AF28" i="2" s="1"/>
  <c r="AG28" i="2" s="1"/>
  <c r="O30" i="2"/>
  <c r="P30" i="2" s="1"/>
  <c r="Q30" i="2" s="1"/>
  <c r="L32" i="2"/>
  <c r="M32" i="2" s="1"/>
  <c r="T35" i="3"/>
  <c r="U35" i="3" s="1"/>
  <c r="W33" i="3"/>
  <c r="X33" i="3" s="1"/>
  <c r="Y33" i="3" s="1"/>
  <c r="O33" i="3"/>
  <c r="L35" i="3"/>
  <c r="M35" i="3" s="1"/>
  <c r="P33" i="3"/>
  <c r="Q33" i="3" s="1"/>
  <c r="AF35" i="3"/>
  <c r="AG35" i="3" s="1"/>
  <c r="AE35" i="3"/>
  <c r="AB37" i="3"/>
  <c r="AC37" i="3" s="1"/>
  <c r="AE30" i="2" l="1"/>
  <c r="AF30" i="2"/>
  <c r="AG30" i="2" s="1"/>
  <c r="AB32" i="2"/>
  <c r="AC32" i="2" s="1"/>
  <c r="O32" i="2"/>
  <c r="P32" i="2" s="1"/>
  <c r="Q32" i="2" s="1"/>
  <c r="Q33" i="2" s="1"/>
  <c r="R33" i="2" s="1"/>
  <c r="W32" i="2"/>
  <c r="X32" i="2" s="1"/>
  <c r="Y32" i="2" s="1"/>
  <c r="Y33" i="2" s="1"/>
  <c r="Z33" i="2" s="1"/>
  <c r="AE37" i="3"/>
  <c r="AF37" i="3"/>
  <c r="AG37" i="3" s="1"/>
  <c r="AG38" i="3" s="1"/>
  <c r="AH38" i="3" s="1"/>
  <c r="L37" i="3"/>
  <c r="M37" i="3" s="1"/>
  <c r="O35" i="3"/>
  <c r="P35" i="3" s="1"/>
  <c r="Q35" i="3" s="1"/>
  <c r="W35" i="3"/>
  <c r="X35" i="3" s="1"/>
  <c r="Y35" i="3" s="1"/>
  <c r="T37" i="3"/>
  <c r="U37" i="3" s="1"/>
  <c r="AF32" i="2" l="1"/>
  <c r="AG32" i="2" s="1"/>
  <c r="AG33" i="2" s="1"/>
  <c r="AH33" i="2" s="1"/>
  <c r="AE32" i="2"/>
  <c r="W37" i="3"/>
  <c r="X37" i="3" s="1"/>
  <c r="Y37" i="3" s="1"/>
  <c r="Y38" i="3" s="1"/>
  <c r="Z38" i="3" s="1"/>
  <c r="O37" i="3"/>
  <c r="P37" i="3" s="1"/>
  <c r="Q37" i="3" s="1"/>
  <c r="Q38" i="3" s="1"/>
  <c r="R38" i="3" s="1"/>
</calcChain>
</file>

<file path=xl/sharedStrings.xml><?xml version="1.0" encoding="utf-8"?>
<sst xmlns="http://schemas.openxmlformats.org/spreadsheetml/2006/main" count="173" uniqueCount="57">
  <si>
    <t>Pymt</t>
  </si>
  <si>
    <t>Bill</t>
  </si>
  <si>
    <t>Grand Total</t>
  </si>
  <si>
    <t>Sum of Sum Amount</t>
  </si>
  <si>
    <t>Bill Date/Settled Date</t>
  </si>
  <si>
    <t>JID-Short</t>
  </si>
  <si>
    <t>IUCSTLxxxx</t>
  </si>
  <si>
    <t>SCBBILxxxx</t>
  </si>
  <si>
    <t>INTCOMxxxx</t>
  </si>
  <si>
    <t>110 Kentucky Power Co - Dist</t>
  </si>
  <si>
    <t>117 Kentucky Power Co - Gene</t>
  </si>
  <si>
    <t>180 Kentucky Power Co - Trans</t>
  </si>
  <si>
    <t>Excludes KYP (Intracompany activity)</t>
  </si>
  <si>
    <t>2024-04-30</t>
  </si>
  <si>
    <t>2024-05-02</t>
  </si>
  <si>
    <t>2024-05-31</t>
  </si>
  <si>
    <t>2024-06-04</t>
  </si>
  <si>
    <t>2024-06-30</t>
  </si>
  <si>
    <t>2024-07-02</t>
  </si>
  <si>
    <t>2024-07-31</t>
  </si>
  <si>
    <t>2024-08-02</t>
  </si>
  <si>
    <t>2024-08-31</t>
  </si>
  <si>
    <t>2024-09-04</t>
  </si>
  <si>
    <t>2024-09-30</t>
  </si>
  <si>
    <t>2024-10-02</t>
  </si>
  <si>
    <t>2024-06-05</t>
  </si>
  <si>
    <t>2024-07-03</t>
  </si>
  <si>
    <t>2024-08-05</t>
  </si>
  <si>
    <t>2024-09-05</t>
  </si>
  <si>
    <t>2024-10-03</t>
  </si>
  <si>
    <t>2024-10-31</t>
  </si>
  <si>
    <t>2024-11-04</t>
  </si>
  <si>
    <t>2024-11-30</t>
  </si>
  <si>
    <t>2024-12-03</t>
  </si>
  <si>
    <t>2024-12-31</t>
  </si>
  <si>
    <t>2025-01-03</t>
  </si>
  <si>
    <t>2025-01-31</t>
  </si>
  <si>
    <t>2025-02-04</t>
  </si>
  <si>
    <t>2025-02-28</t>
  </si>
  <si>
    <t>2025-03-04</t>
  </si>
  <si>
    <t>2025-03-31</t>
  </si>
  <si>
    <t>2025-04-02</t>
  </si>
  <si>
    <t>2024-12-04</t>
  </si>
  <si>
    <t>2025-01-06</t>
  </si>
  <si>
    <t>2025-02-05</t>
  </si>
  <si>
    <t>2025-03-05</t>
  </si>
  <si>
    <t>2025-04-03</t>
  </si>
  <si>
    <t>Settled Date</t>
  </si>
  <si>
    <t>Service Period Start</t>
  </si>
  <si>
    <t>Service Period End</t>
  </si>
  <si>
    <t>Amount (Dist)</t>
  </si>
  <si>
    <t>Midpoint</t>
  </si>
  <si>
    <t>(Lead) / Lag Days</t>
  </si>
  <si>
    <t>Weighted Lag</t>
  </si>
  <si>
    <t>Composite (Lead) / Lag Days</t>
  </si>
  <si>
    <t>Amount (Gen)</t>
  </si>
  <si>
    <t>Amount (Trans)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</si>
</sst>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\(0.00\)"/>
    <numFmt numFmtId="165" formatCode="_(* #,##0_);_(* \(#,##0\);_(* &quot;-&quot;??_);_(@_)"/>
    <numFmt numFmtId="166" formatCode="_(&quot;$&quot;* #,##0_);_(&quot;$&quot;* \(#,##0\);_(&quot;$&quot;* &quot;-&quot;??_);_(@_)"/>
  </numFmts>
  <fonts count="12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MS Sans Serif"/>
    </font>
    <font>
      <sz val="10"/>
      <name val="MS Sans Serif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rgb="FF00FF0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/>
      <bottom/>
      <diagonal/>
    </border>
  </borders>
  <cellStyleXfs count="14">
    <xf numFmtId="0" fontId="0" fillId="0" borderId="0"/>
    <xf numFmtId="0" fontId="4" fillId="0" borderId="0" applyNumberFormat="0" applyFont="0" applyFill="0" applyBorder="0" applyAlignment="0" applyProtection="0">
      <alignment horizontal="left"/>
    </xf>
    <xf numFmtId="15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0" fontId="3" fillId="0" borderId="1">
      <alignment horizontal="center"/>
    </xf>
    <xf numFmtId="3" fontId="4" fillId="0" borderId="0" applyFont="0" applyFill="0" applyBorder="0" applyAlignment="0" applyProtection="0"/>
    <xf numFmtId="0" fontId="4" fillId="2" borderId="0" applyNumberFormat="0" applyFon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0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6" fillId="0" borderId="0" xfId="0" applyFont="1"/>
    <xf numFmtId="0" fontId="1" fillId="0" borderId="0" xfId="7" applyFont="1"/>
    <xf numFmtId="0" fontId="7" fillId="0" borderId="2" xfId="0" pivotButton="1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2" xfId="0" applyFont="1" applyBorder="1"/>
    <xf numFmtId="0" fontId="7" fillId="0" borderId="7" xfId="0" applyFont="1" applyBorder="1"/>
    <xf numFmtId="0" fontId="7" fillId="0" borderId="9" xfId="0" applyFont="1" applyBorder="1"/>
    <xf numFmtId="40" fontId="7" fillId="0" borderId="2" xfId="0" applyNumberFormat="1" applyFont="1" applyBorder="1"/>
    <xf numFmtId="40" fontId="7" fillId="0" borderId="7" xfId="0" applyNumberFormat="1" applyFont="1" applyBorder="1"/>
    <xf numFmtId="40" fontId="7" fillId="0" borderId="9" xfId="0" applyNumberFormat="1" applyFont="1" applyBorder="1"/>
    <xf numFmtId="0" fontId="7" fillId="0" borderId="11" xfId="0" applyFont="1" applyBorder="1"/>
    <xf numFmtId="40" fontId="8" fillId="0" borderId="6" xfId="0" applyNumberFormat="1" applyFont="1" applyBorder="1"/>
    <xf numFmtId="40" fontId="8" fillId="0" borderId="8" xfId="0" applyNumberFormat="1" applyFont="1" applyBorder="1"/>
    <xf numFmtId="40" fontId="8" fillId="0" borderId="10" xfId="0" applyNumberFormat="1" applyFont="1" applyBorder="1"/>
    <xf numFmtId="0" fontId="8" fillId="0" borderId="6" xfId="0" applyFont="1" applyBorder="1"/>
    <xf numFmtId="0" fontId="8" fillId="0" borderId="12" xfId="0" applyFont="1" applyBorder="1"/>
    <xf numFmtId="0" fontId="9" fillId="0" borderId="2" xfId="0" applyFont="1" applyBorder="1"/>
    <xf numFmtId="40" fontId="9" fillId="0" borderId="2" xfId="0" applyNumberFormat="1" applyFont="1" applyBorder="1"/>
    <xf numFmtId="40" fontId="9" fillId="0" borderId="7" xfId="0" applyNumberFormat="1" applyFont="1" applyBorder="1"/>
    <xf numFmtId="40" fontId="9" fillId="0" borderId="9" xfId="0" applyNumberFormat="1" applyFont="1" applyBorder="1"/>
    <xf numFmtId="0" fontId="11" fillId="0" borderId="6" xfId="0" applyFont="1" applyBorder="1"/>
    <xf numFmtId="0" fontId="11" fillId="0" borderId="12" xfId="0" applyFont="1" applyBorder="1"/>
    <xf numFmtId="40" fontId="11" fillId="0" borderId="6" xfId="0" applyNumberFormat="1" applyFont="1" applyBorder="1"/>
    <xf numFmtId="40" fontId="11" fillId="0" borderId="8" xfId="0" applyNumberFormat="1" applyFont="1" applyBorder="1"/>
    <xf numFmtId="40" fontId="11" fillId="0" borderId="10" xfId="0" applyNumberFormat="1" applyFont="1" applyBorder="1"/>
    <xf numFmtId="0" fontId="6" fillId="4" borderId="0" xfId="0" applyFont="1" applyFill="1" applyAlignment="1">
      <alignment wrapText="1"/>
    </xf>
    <xf numFmtId="14" fontId="6" fillId="0" borderId="0" xfId="0" applyNumberFormat="1" applyFont="1"/>
    <xf numFmtId="40" fontId="6" fillId="0" borderId="0" xfId="0" applyNumberFormat="1" applyFont="1"/>
    <xf numFmtId="164" fontId="6" fillId="0" borderId="0" xfId="0" applyNumberFormat="1" applyFont="1"/>
    <xf numFmtId="165" fontId="6" fillId="0" borderId="0" xfId="12" applyNumberFormat="1" applyFont="1"/>
    <xf numFmtId="42" fontId="8" fillId="0" borderId="0" xfId="13" applyNumberFormat="1" applyFont="1" applyFill="1"/>
    <xf numFmtId="164" fontId="8" fillId="0" borderId="0" xfId="0" applyNumberFormat="1" applyFont="1"/>
    <xf numFmtId="164" fontId="8" fillId="0" borderId="0" xfId="0" applyNumberFormat="1" applyFont="1" applyAlignment="1">
      <alignment horizontal="center"/>
    </xf>
    <xf numFmtId="0" fontId="8" fillId="0" borderId="0" xfId="0" applyFont="1"/>
    <xf numFmtId="14" fontId="8" fillId="0" borderId="0" xfId="0" applyNumberFormat="1" applyFont="1"/>
    <xf numFmtId="166" fontId="8" fillId="0" borderId="0" xfId="13" applyNumberFormat="1" applyFont="1" applyFill="1"/>
    <xf numFmtId="166" fontId="8" fillId="0" borderId="0" xfId="13" applyNumberFormat="1" applyFont="1" applyFill="1" applyBorder="1"/>
    <xf numFmtId="0" fontId="8" fillId="3" borderId="0" xfId="0" applyFont="1" applyFill="1" applyAlignment="1">
      <alignment horizontal="center"/>
    </xf>
    <xf numFmtId="0" fontId="10" fillId="0" borderId="13" xfId="0" applyFont="1" applyBorder="1" applyAlignment="1">
      <alignment horizontal="left"/>
    </xf>
    <xf numFmtId="0" fontId="10" fillId="0" borderId="0" xfId="0" applyFont="1" applyAlignment="1">
      <alignment horizontal="left"/>
    </xf>
  </cellXfs>
  <cellStyles count="14">
    <cellStyle name="Comma" xfId="12" builtinId="3"/>
    <cellStyle name="Comma 2" xfId="8" xr:uid="{00000000-0005-0000-0000-000000000000}"/>
    <cellStyle name="Comma 3" xfId="9" xr:uid="{00000000-0005-0000-0000-000001000000}"/>
    <cellStyle name="Comma 4" xfId="11" xr:uid="{00000000-0005-0000-0000-000002000000}"/>
    <cellStyle name="Currency" xfId="13" builtinId="4"/>
    <cellStyle name="Normal" xfId="0" builtinId="0"/>
    <cellStyle name="Normal 2" xfId="7" xr:uid="{00000000-0005-0000-0000-000004000000}"/>
    <cellStyle name="Normal 3" xfId="10" xr:uid="{00000000-0005-0000-0000-000005000000}"/>
    <cellStyle name="PSChar" xfId="1" xr:uid="{00000000-0005-0000-0000-000006000000}"/>
    <cellStyle name="PSDate" xfId="2" xr:uid="{00000000-0005-0000-0000-000007000000}"/>
    <cellStyle name="PSDec" xfId="3" xr:uid="{00000000-0005-0000-0000-000008000000}"/>
    <cellStyle name="PSHeading" xfId="4" xr:uid="{00000000-0005-0000-0000-000009000000}"/>
    <cellStyle name="PSInt" xfId="5" xr:uid="{00000000-0005-0000-0000-00000A000000}"/>
    <cellStyle name="PSSpacer" xfId="6" xr:uid="{00000000-0005-0000-0000-00000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22412</xdr:colOff>
      <xdr:row>0</xdr:row>
      <xdr:rowOff>11205</xdr:rowOff>
    </xdr:from>
    <xdr:to>
      <xdr:col>8</xdr:col>
      <xdr:colOff>56030</xdr:colOff>
      <xdr:row>5</xdr:row>
      <xdr:rowOff>11206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69677" y="11205"/>
          <a:ext cx="7799294" cy="9525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Service Corp Bill </a:t>
          </a:r>
          <a:r>
            <a:rPr lang="en-US" sz="1100"/>
            <a:t>is run on 1st or 2nd work day each month for prior month charges.  The journal ID is SCBBILXXXX (different number each month)  The </a:t>
          </a:r>
          <a:r>
            <a:rPr lang="en-US" sz="1100" baseline="0"/>
            <a:t> servcie bill </a:t>
          </a:r>
          <a:r>
            <a:rPr lang="en-US" sz="1100"/>
            <a:t>is cleared through the money pool each month with journal IUCSTLXXXX and the SCBBIL that is being paid is located in the line description.</a:t>
          </a:r>
          <a:r>
            <a:rPr lang="en-US" sz="1100" baseline="0"/>
            <a:t>  The 'posted date' of the IUCSTLXXXX represents the paid date. 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Payments from Money pool with Jrnl ID of IUCSTLXXXX go to account 2340029</a:t>
          </a:r>
          <a:endParaRPr lang="en-US" sz="1100"/>
        </a:p>
        <a:p>
          <a:endParaRPr lang="en-US" sz="1100"/>
        </a:p>
      </xdr:txBody>
    </xdr:sp>
    <xdr:clientData/>
  </xdr:twoCellAnchor>
  <xdr:twoCellAnchor editAs="oneCell">
    <xdr:from>
      <xdr:col>1</xdr:col>
      <xdr:colOff>479949</xdr:colOff>
      <xdr:row>34</xdr:row>
      <xdr:rowOff>153072</xdr:rowOff>
    </xdr:from>
    <xdr:to>
      <xdr:col>4</xdr:col>
      <xdr:colOff>761225</xdr:colOff>
      <xdr:row>64</xdr:row>
      <xdr:rowOff>68130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3C2E15-3783-4DD6-BF02-6D1AC986A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2037" y="6249072"/>
          <a:ext cx="3411527" cy="52900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11207</xdr:colOff>
      <xdr:row>0</xdr:row>
      <xdr:rowOff>0</xdr:rowOff>
    </xdr:from>
    <xdr:to>
      <xdr:col>7</xdr:col>
      <xdr:colOff>784412</xdr:colOff>
      <xdr:row>8</xdr:row>
      <xdr:rowOff>78441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658472" y="0"/>
          <a:ext cx="7395881" cy="160244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Intercompany Billing </a:t>
          </a:r>
          <a:r>
            <a:rPr lang="en-US" sz="1100"/>
            <a:t>is a job run right after the Service Corp bill each month around the 1st or 2nd work day.  The journal mask is INTCOMXXXX (different number each month).</a:t>
          </a:r>
          <a:r>
            <a:rPr lang="en-US" sz="1100" baseline="0"/>
            <a:t>  These are cleared through money pool with a journal ID of IUCSTLXXXX and in the line description you can track the INTCOM journal ID to match payments.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The 'posted date' of the IUCSTLXXXX represents the paid date.  Payments from Money pool with Jrnl ID of IUCSTLXXXX go to account 2340027.</a:t>
          </a:r>
          <a:endParaRPr lang="en-US">
            <a:effectLst/>
          </a:endParaRPr>
        </a:p>
        <a:p>
          <a:endParaRPr lang="en-US" sz="1100"/>
        </a:p>
        <a:p>
          <a:pPr eaLnBrk="1" fontAlgn="auto" latinLnBrk="0" hangingPunct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Assoc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Companies which KYP owes that don't participate in the Moneypool, the Intercompany billings are settled with cash and are represented on journal ETT_RCLS.  The 'posted date' +1 day of these entries represents the paid date.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AH34"/>
  <sheetViews>
    <sheetView tabSelected="1" zoomScaleNormal="100" workbookViewId="0">
      <pane xSplit="1" ySplit="8" topLeftCell="B9" activePane="bottomRight" state="frozen"/>
      <selection activeCell="K19" sqref="K19"/>
      <selection pane="topRight" activeCell="K19" sqref="K19"/>
      <selection pane="bottomLeft" activeCell="K19" sqref="K19"/>
      <selection pane="bottomRight"/>
    </sheetView>
  </sheetViews>
  <sheetFormatPr defaultColWidth="9.140625" defaultRowHeight="15" x14ac:dyDescent="0.25"/>
  <cols>
    <col min="1" max="1" width="24.7109375" style="1" customWidth="1"/>
    <col min="2" max="2" width="11.85546875" style="1" customWidth="1"/>
    <col min="3" max="3" width="20.28515625" style="1" customWidth="1"/>
    <col min="4" max="4" width="13.5703125" style="1" bestFit="1" customWidth="1"/>
    <col min="5" max="5" width="20.28515625" style="1" customWidth="1"/>
    <col min="6" max="6" width="14.5703125" style="1" bestFit="1" customWidth="1"/>
    <col min="7" max="7" width="20.28515625" style="1" customWidth="1"/>
    <col min="8" max="8" width="15.28515625" style="1" customWidth="1"/>
    <col min="9" max="9" width="2.42578125" style="1" customWidth="1"/>
    <col min="10" max="10" width="14.28515625" style="1" customWidth="1"/>
    <col min="11" max="11" width="2.42578125" style="1" customWidth="1"/>
    <col min="12" max="17" width="14.28515625" style="1" customWidth="1"/>
    <col min="18" max="18" width="11.28515625" style="1" bestFit="1" customWidth="1"/>
    <col min="19" max="19" width="2.42578125" style="1" customWidth="1"/>
    <col min="20" max="25" width="14.28515625" style="1" customWidth="1"/>
    <col min="26" max="26" width="11.28515625" style="1" bestFit="1" customWidth="1"/>
    <col min="27" max="27" width="2.42578125" style="1" customWidth="1"/>
    <col min="28" max="33" width="14.28515625" style="1" customWidth="1"/>
    <col min="34" max="34" width="11.28515625" style="1" bestFit="1" customWidth="1"/>
    <col min="35" max="256" width="14.28515625" style="1" customWidth="1"/>
    <col min="257" max="16384" width="9.140625" style="1"/>
  </cols>
  <sheetData>
    <row r="1" spans="1:34" x14ac:dyDescent="0.25">
      <c r="A1" s="2"/>
    </row>
    <row r="2" spans="1:34" x14ac:dyDescent="0.25">
      <c r="A2" s="2"/>
    </row>
    <row r="3" spans="1:34" x14ac:dyDescent="0.25">
      <c r="A3" s="2"/>
    </row>
    <row r="4" spans="1:34" x14ac:dyDescent="0.25">
      <c r="A4" s="2"/>
    </row>
    <row r="6" spans="1:34" x14ac:dyDescent="0.25">
      <c r="A6" s="3" t="s">
        <v>3</v>
      </c>
      <c r="B6" s="4"/>
      <c r="C6" s="7"/>
      <c r="D6" s="4"/>
      <c r="E6" s="4"/>
      <c r="F6" s="4"/>
      <c r="G6" s="4"/>
      <c r="H6" s="5"/>
      <c r="I6"/>
      <c r="J6"/>
      <c r="K6"/>
      <c r="L6"/>
      <c r="M6"/>
      <c r="N6"/>
    </row>
    <row r="7" spans="1:34" x14ac:dyDescent="0.25">
      <c r="A7" s="6"/>
      <c r="B7" s="13"/>
      <c r="C7" s="19" t="s">
        <v>9</v>
      </c>
      <c r="D7" s="4"/>
      <c r="E7" s="19" t="s">
        <v>10</v>
      </c>
      <c r="F7" s="4"/>
      <c r="G7" s="19" t="s">
        <v>11</v>
      </c>
      <c r="H7" s="5"/>
      <c r="I7"/>
      <c r="L7" s="40" t="s">
        <v>9</v>
      </c>
      <c r="M7" s="40"/>
      <c r="N7" s="40"/>
      <c r="O7"/>
      <c r="P7"/>
      <c r="T7" s="40" t="s">
        <v>10</v>
      </c>
      <c r="U7" s="40"/>
      <c r="V7" s="40"/>
      <c r="W7"/>
      <c r="X7"/>
      <c r="AB7" s="40" t="s">
        <v>11</v>
      </c>
      <c r="AC7" s="40"/>
      <c r="AD7" s="40"/>
      <c r="AE7"/>
      <c r="AF7"/>
    </row>
    <row r="8" spans="1:34" ht="45" x14ac:dyDescent="0.25">
      <c r="A8" s="3" t="s">
        <v>4</v>
      </c>
      <c r="B8" s="3" t="s">
        <v>5</v>
      </c>
      <c r="C8" s="7" t="s">
        <v>1</v>
      </c>
      <c r="D8" s="8" t="s">
        <v>0</v>
      </c>
      <c r="E8" s="7" t="s">
        <v>1</v>
      </c>
      <c r="F8" s="8" t="s">
        <v>0</v>
      </c>
      <c r="G8" s="7" t="s">
        <v>1</v>
      </c>
      <c r="H8" s="9" t="s">
        <v>0</v>
      </c>
      <c r="I8"/>
      <c r="J8" s="28" t="s">
        <v>47</v>
      </c>
      <c r="K8"/>
      <c r="L8" s="28" t="s">
        <v>48</v>
      </c>
      <c r="M8" s="28" t="s">
        <v>49</v>
      </c>
      <c r="N8" s="28" t="s">
        <v>50</v>
      </c>
      <c r="O8" s="28" t="s">
        <v>51</v>
      </c>
      <c r="P8" s="28" t="s">
        <v>52</v>
      </c>
      <c r="Q8" s="28" t="s">
        <v>53</v>
      </c>
      <c r="R8" s="28" t="s">
        <v>54</v>
      </c>
      <c r="T8" s="28" t="s">
        <v>48</v>
      </c>
      <c r="U8" s="28" t="s">
        <v>49</v>
      </c>
      <c r="V8" s="28" t="s">
        <v>55</v>
      </c>
      <c r="W8" s="28" t="s">
        <v>51</v>
      </c>
      <c r="X8" s="28" t="s">
        <v>52</v>
      </c>
      <c r="Y8" s="28" t="s">
        <v>53</v>
      </c>
      <c r="Z8" s="28" t="s">
        <v>54</v>
      </c>
      <c r="AB8" s="28" t="s">
        <v>48</v>
      </c>
      <c r="AC8" s="28" t="s">
        <v>49</v>
      </c>
      <c r="AD8" s="28" t="s">
        <v>56</v>
      </c>
      <c r="AE8" s="28" t="s">
        <v>51</v>
      </c>
      <c r="AF8" s="28" t="s">
        <v>52</v>
      </c>
      <c r="AG8" s="28" t="s">
        <v>53</v>
      </c>
      <c r="AH8" s="28" t="s">
        <v>54</v>
      </c>
    </row>
    <row r="9" spans="1:34" x14ac:dyDescent="0.25">
      <c r="A9" s="7" t="s">
        <v>13</v>
      </c>
      <c r="B9" s="7" t="s">
        <v>7</v>
      </c>
      <c r="C9" s="10">
        <v>-1817663.53</v>
      </c>
      <c r="D9" s="11"/>
      <c r="E9" s="10">
        <v>-551068.35</v>
      </c>
      <c r="F9" s="11"/>
      <c r="G9" s="10">
        <v>-2010878.16</v>
      </c>
      <c r="H9" s="12"/>
      <c r="I9"/>
      <c r="J9" s="29"/>
      <c r="K9" s="29"/>
      <c r="L9" s="29"/>
      <c r="M9" s="29"/>
      <c r="N9" s="30"/>
      <c r="O9" s="31"/>
      <c r="P9" s="31"/>
      <c r="Q9" s="32"/>
      <c r="T9" s="29"/>
      <c r="U9" s="29"/>
      <c r="V9" s="30"/>
      <c r="W9" s="31"/>
      <c r="X9" s="31"/>
      <c r="Y9" s="32"/>
      <c r="AB9" s="29"/>
      <c r="AC9" s="29"/>
      <c r="AD9" s="30"/>
      <c r="AE9" s="31"/>
      <c r="AF9" s="31"/>
      <c r="AG9" s="32"/>
    </row>
    <row r="10" spans="1:34" x14ac:dyDescent="0.25">
      <c r="A10" s="7" t="s">
        <v>14</v>
      </c>
      <c r="B10" s="7" t="s">
        <v>6</v>
      </c>
      <c r="C10" s="10"/>
      <c r="D10" s="11">
        <v>1817663.53</v>
      </c>
      <c r="E10" s="10"/>
      <c r="F10" s="11">
        <v>551068.35</v>
      </c>
      <c r="G10" s="10"/>
      <c r="H10" s="12">
        <v>2010878.16</v>
      </c>
      <c r="I10"/>
      <c r="J10" s="29">
        <f>DATEVALUE(A10)</f>
        <v>45414</v>
      </c>
      <c r="K10" s="29"/>
      <c r="L10" s="29">
        <v>45383</v>
      </c>
      <c r="M10" s="29">
        <f>EOMONTH(L10,0)</f>
        <v>45412</v>
      </c>
      <c r="N10" s="30">
        <f>D10</f>
        <v>1817663.53</v>
      </c>
      <c r="O10" s="31">
        <f>-(M10-L10+1)/2</f>
        <v>-15</v>
      </c>
      <c r="P10" s="31">
        <f>(M10-A10)+O10</f>
        <v>-17</v>
      </c>
      <c r="Q10" s="32">
        <f>N10*P10</f>
        <v>-30900280.010000002</v>
      </c>
      <c r="T10" s="29">
        <v>45383</v>
      </c>
      <c r="U10" s="29">
        <f>EOMONTH(T10,0)</f>
        <v>45412</v>
      </c>
      <c r="V10" s="30">
        <f>F10</f>
        <v>551068.35</v>
      </c>
      <c r="W10" s="31">
        <f>-(U10-T10+1)/2</f>
        <v>-15</v>
      </c>
      <c r="X10" s="31">
        <f>(U10-A10)+W10</f>
        <v>-17</v>
      </c>
      <c r="Y10" s="32">
        <f>V10*X10</f>
        <v>-9368161.9499999993</v>
      </c>
      <c r="AB10" s="29">
        <v>45383</v>
      </c>
      <c r="AC10" s="29">
        <f>EOMONTH(AB10,0)</f>
        <v>45412</v>
      </c>
      <c r="AD10" s="30">
        <f>H10</f>
        <v>2010878.16</v>
      </c>
      <c r="AE10" s="31">
        <f>-(AC10-AB10+1)/2</f>
        <v>-15</v>
      </c>
      <c r="AF10" s="31">
        <f>(AC10-A10)+AE10</f>
        <v>-17</v>
      </c>
      <c r="AG10" s="32">
        <f>AD10*AF10</f>
        <v>-34184928.719999999</v>
      </c>
    </row>
    <row r="11" spans="1:34" x14ac:dyDescent="0.25">
      <c r="A11" s="7" t="s">
        <v>15</v>
      </c>
      <c r="B11" s="7" t="s">
        <v>7</v>
      </c>
      <c r="C11" s="10">
        <v>-1771377.81</v>
      </c>
      <c r="D11" s="11"/>
      <c r="E11" s="10">
        <v>-454110.32</v>
      </c>
      <c r="F11" s="11"/>
      <c r="G11" s="10">
        <v>-1987839.06</v>
      </c>
      <c r="H11" s="12"/>
      <c r="I11"/>
      <c r="J11" s="29"/>
      <c r="K11" s="29"/>
      <c r="L11" s="29"/>
      <c r="M11" s="29"/>
      <c r="N11" s="30"/>
      <c r="O11" s="31"/>
      <c r="P11" s="31"/>
      <c r="Q11" s="32"/>
      <c r="T11" s="29"/>
      <c r="U11" s="29"/>
      <c r="V11" s="30"/>
      <c r="W11" s="31"/>
      <c r="X11" s="31"/>
      <c r="Y11" s="32"/>
      <c r="AB11" s="29"/>
      <c r="AC11" s="29"/>
      <c r="AD11" s="30"/>
      <c r="AE11" s="31"/>
      <c r="AF11" s="31"/>
      <c r="AG11" s="32"/>
    </row>
    <row r="12" spans="1:34" x14ac:dyDescent="0.25">
      <c r="A12" s="7" t="s">
        <v>16</v>
      </c>
      <c r="B12" s="7" t="s">
        <v>6</v>
      </c>
      <c r="C12" s="10"/>
      <c r="D12" s="11">
        <v>1771377.81</v>
      </c>
      <c r="E12" s="10"/>
      <c r="F12" s="11">
        <v>454110.32</v>
      </c>
      <c r="G12" s="10"/>
      <c r="H12" s="12">
        <v>1987839.06</v>
      </c>
      <c r="I12"/>
      <c r="J12" s="29">
        <f>DATEVALUE(A12)</f>
        <v>45447</v>
      </c>
      <c r="K12" s="29"/>
      <c r="L12" s="29">
        <f>M10+1</f>
        <v>45413</v>
      </c>
      <c r="M12" s="29">
        <f>EOMONTH(L12,0)</f>
        <v>45443</v>
      </c>
      <c r="N12" s="30">
        <f t="shared" ref="N12:N32" si="0">D12</f>
        <v>1771377.81</v>
      </c>
      <c r="O12" s="31">
        <f t="shared" ref="O12:O32" si="1">-(M12-L12+1)/2</f>
        <v>-15.5</v>
      </c>
      <c r="P12" s="31">
        <f t="shared" ref="P12:P32" si="2">(M12-A12)+O12</f>
        <v>-19.5</v>
      </c>
      <c r="Q12" s="32">
        <f t="shared" ref="Q12:Q32" si="3">N12*P12</f>
        <v>-34541867.295000002</v>
      </c>
      <c r="T12" s="29">
        <f>U10+1</f>
        <v>45413</v>
      </c>
      <c r="U12" s="29">
        <f>EOMONTH(T12,0)</f>
        <v>45443</v>
      </c>
      <c r="V12" s="30">
        <f t="shared" ref="V12:V32" si="4">F12</f>
        <v>454110.32</v>
      </c>
      <c r="W12" s="31">
        <f t="shared" ref="W12:W32" si="5">-(U12-T12+1)/2</f>
        <v>-15.5</v>
      </c>
      <c r="X12" s="31">
        <f t="shared" ref="X12:X32" si="6">(U12-A12)+W12</f>
        <v>-19.5</v>
      </c>
      <c r="Y12" s="32">
        <f t="shared" ref="Y12:Y32" si="7">V12*X12</f>
        <v>-8855151.2400000002</v>
      </c>
      <c r="AB12" s="29">
        <f>AC10+1</f>
        <v>45413</v>
      </c>
      <c r="AC12" s="29">
        <f>EOMONTH(AB12,0)</f>
        <v>45443</v>
      </c>
      <c r="AD12" s="30">
        <f t="shared" ref="AD12:AD32" si="8">H12</f>
        <v>1987839.06</v>
      </c>
      <c r="AE12" s="31">
        <f t="shared" ref="AE12:AE32" si="9">-(AC12-AB12+1)/2</f>
        <v>-15.5</v>
      </c>
      <c r="AF12" s="31">
        <f t="shared" ref="AF12:AF32" si="10">(AC12-A12)+AE12</f>
        <v>-19.5</v>
      </c>
      <c r="AG12" s="32">
        <f t="shared" ref="AG12:AG32" si="11">AD12*AF12</f>
        <v>-38762861.670000002</v>
      </c>
    </row>
    <row r="13" spans="1:34" x14ac:dyDescent="0.25">
      <c r="A13" s="7" t="s">
        <v>17</v>
      </c>
      <c r="B13" s="7" t="s">
        <v>7</v>
      </c>
      <c r="C13" s="10">
        <v>-2033605.53</v>
      </c>
      <c r="D13" s="11"/>
      <c r="E13" s="10">
        <v>-774602.48</v>
      </c>
      <c r="F13" s="11"/>
      <c r="G13" s="10">
        <v>-2088144.04</v>
      </c>
      <c r="H13" s="12"/>
      <c r="I13"/>
      <c r="J13" s="29"/>
      <c r="K13" s="29"/>
      <c r="L13" s="29"/>
      <c r="M13" s="29"/>
      <c r="N13" s="30"/>
      <c r="O13" s="31"/>
      <c r="P13" s="31"/>
      <c r="Q13" s="32"/>
      <c r="T13" s="29"/>
      <c r="U13" s="29"/>
      <c r="V13" s="30"/>
      <c r="W13" s="31"/>
      <c r="X13" s="31"/>
      <c r="Y13" s="32"/>
      <c r="AB13" s="29"/>
      <c r="AC13" s="29"/>
      <c r="AD13" s="30"/>
      <c r="AE13" s="31"/>
      <c r="AF13" s="31"/>
      <c r="AG13" s="32"/>
    </row>
    <row r="14" spans="1:34" x14ac:dyDescent="0.25">
      <c r="A14" s="7" t="s">
        <v>18</v>
      </c>
      <c r="B14" s="7" t="s">
        <v>6</v>
      </c>
      <c r="C14" s="10"/>
      <c r="D14" s="11">
        <v>2033605.53</v>
      </c>
      <c r="E14" s="10"/>
      <c r="F14" s="11">
        <v>774602.48</v>
      </c>
      <c r="G14" s="10"/>
      <c r="H14" s="12">
        <v>2088144.04</v>
      </c>
      <c r="I14"/>
      <c r="J14" s="29">
        <f>DATEVALUE(A14)</f>
        <v>45475</v>
      </c>
      <c r="K14" s="29"/>
      <c r="L14" s="29">
        <f>M12+1</f>
        <v>45444</v>
      </c>
      <c r="M14" s="29">
        <f>EOMONTH(L14,0)</f>
        <v>45473</v>
      </c>
      <c r="N14" s="30">
        <f t="shared" si="0"/>
        <v>2033605.53</v>
      </c>
      <c r="O14" s="31">
        <f t="shared" si="1"/>
        <v>-15</v>
      </c>
      <c r="P14" s="31">
        <f t="shared" si="2"/>
        <v>-17</v>
      </c>
      <c r="Q14" s="32">
        <f t="shared" si="3"/>
        <v>-34571294.009999998</v>
      </c>
      <c r="T14" s="29">
        <f>U12+1</f>
        <v>45444</v>
      </c>
      <c r="U14" s="29">
        <f>EOMONTH(T14,0)</f>
        <v>45473</v>
      </c>
      <c r="V14" s="30">
        <f t="shared" si="4"/>
        <v>774602.48</v>
      </c>
      <c r="W14" s="31">
        <f t="shared" si="5"/>
        <v>-15</v>
      </c>
      <c r="X14" s="31">
        <f t="shared" si="6"/>
        <v>-17</v>
      </c>
      <c r="Y14" s="32">
        <f t="shared" si="7"/>
        <v>-13168242.16</v>
      </c>
      <c r="AB14" s="29">
        <f>AC12+1</f>
        <v>45444</v>
      </c>
      <c r="AC14" s="29">
        <f>EOMONTH(AB14,0)</f>
        <v>45473</v>
      </c>
      <c r="AD14" s="30">
        <f t="shared" si="8"/>
        <v>2088144.04</v>
      </c>
      <c r="AE14" s="31">
        <f t="shared" si="9"/>
        <v>-15</v>
      </c>
      <c r="AF14" s="31">
        <f t="shared" si="10"/>
        <v>-17</v>
      </c>
      <c r="AG14" s="32">
        <f t="shared" si="11"/>
        <v>-35498448.68</v>
      </c>
    </row>
    <row r="15" spans="1:34" x14ac:dyDescent="0.25">
      <c r="A15" s="7" t="s">
        <v>19</v>
      </c>
      <c r="B15" s="7" t="s">
        <v>7</v>
      </c>
      <c r="C15" s="10">
        <v>-1760085.01</v>
      </c>
      <c r="D15" s="11"/>
      <c r="E15" s="10">
        <v>-583910.88</v>
      </c>
      <c r="F15" s="11"/>
      <c r="G15" s="10">
        <v>-1649758.71</v>
      </c>
      <c r="H15" s="12"/>
      <c r="I15"/>
      <c r="J15" s="29"/>
      <c r="K15" s="29"/>
      <c r="L15" s="29"/>
      <c r="M15" s="29"/>
      <c r="N15" s="30"/>
      <c r="O15" s="31"/>
      <c r="P15" s="31"/>
      <c r="Q15" s="32"/>
      <c r="T15" s="29"/>
      <c r="U15" s="29"/>
      <c r="V15" s="30"/>
      <c r="W15" s="31"/>
      <c r="X15" s="31"/>
      <c r="Y15" s="32"/>
      <c r="AB15" s="29"/>
      <c r="AC15" s="29"/>
      <c r="AD15" s="30"/>
      <c r="AE15" s="31"/>
      <c r="AF15" s="31"/>
      <c r="AG15" s="32"/>
    </row>
    <row r="16" spans="1:34" x14ac:dyDescent="0.25">
      <c r="A16" s="7" t="s">
        <v>20</v>
      </c>
      <c r="B16" s="7" t="s">
        <v>6</v>
      </c>
      <c r="C16" s="10"/>
      <c r="D16" s="11">
        <v>1760085.01</v>
      </c>
      <c r="E16" s="10"/>
      <c r="F16" s="11">
        <v>583910.88</v>
      </c>
      <c r="G16" s="10"/>
      <c r="H16" s="12">
        <v>1649758.71</v>
      </c>
      <c r="I16"/>
      <c r="J16" s="29">
        <f>DATEVALUE(A16)</f>
        <v>45506</v>
      </c>
      <c r="K16" s="29"/>
      <c r="L16" s="29">
        <f>M14+1</f>
        <v>45474</v>
      </c>
      <c r="M16" s="29">
        <f>EOMONTH(L16,0)</f>
        <v>45504</v>
      </c>
      <c r="N16" s="30">
        <f t="shared" si="0"/>
        <v>1760085.01</v>
      </c>
      <c r="O16" s="31">
        <f t="shared" si="1"/>
        <v>-15.5</v>
      </c>
      <c r="P16" s="31">
        <f t="shared" si="2"/>
        <v>-17.5</v>
      </c>
      <c r="Q16" s="32">
        <f t="shared" si="3"/>
        <v>-30801487.675000001</v>
      </c>
      <c r="T16" s="29">
        <f>U14+1</f>
        <v>45474</v>
      </c>
      <c r="U16" s="29">
        <f>EOMONTH(T16,0)</f>
        <v>45504</v>
      </c>
      <c r="V16" s="30">
        <f t="shared" si="4"/>
        <v>583910.88</v>
      </c>
      <c r="W16" s="31">
        <f t="shared" si="5"/>
        <v>-15.5</v>
      </c>
      <c r="X16" s="31">
        <f t="shared" si="6"/>
        <v>-17.5</v>
      </c>
      <c r="Y16" s="32">
        <f t="shared" si="7"/>
        <v>-10218440.4</v>
      </c>
      <c r="AB16" s="29">
        <f>AC14+1</f>
        <v>45474</v>
      </c>
      <c r="AC16" s="29">
        <f>EOMONTH(AB16,0)</f>
        <v>45504</v>
      </c>
      <c r="AD16" s="30">
        <f t="shared" si="8"/>
        <v>1649758.71</v>
      </c>
      <c r="AE16" s="31">
        <f t="shared" si="9"/>
        <v>-15.5</v>
      </c>
      <c r="AF16" s="31">
        <f t="shared" si="10"/>
        <v>-17.5</v>
      </c>
      <c r="AG16" s="32">
        <f t="shared" si="11"/>
        <v>-28870777.425000001</v>
      </c>
    </row>
    <row r="17" spans="1:33" x14ac:dyDescent="0.25">
      <c r="A17" s="7" t="s">
        <v>21</v>
      </c>
      <c r="B17" s="7" t="s">
        <v>7</v>
      </c>
      <c r="C17" s="10">
        <v>-1505894.98</v>
      </c>
      <c r="D17" s="11"/>
      <c r="E17" s="10">
        <v>-642338.21</v>
      </c>
      <c r="F17" s="11"/>
      <c r="G17" s="10">
        <v>-1938810.91</v>
      </c>
      <c r="H17" s="12"/>
      <c r="I17"/>
      <c r="J17" s="29"/>
      <c r="K17" s="29"/>
      <c r="L17" s="29"/>
      <c r="M17" s="29"/>
      <c r="N17" s="30"/>
      <c r="O17" s="31"/>
      <c r="P17" s="31"/>
      <c r="Q17" s="32"/>
      <c r="T17" s="29"/>
      <c r="U17" s="29"/>
      <c r="V17" s="30"/>
      <c r="W17" s="31"/>
      <c r="X17" s="31"/>
      <c r="Y17" s="32"/>
      <c r="AB17" s="29"/>
      <c r="AC17" s="29"/>
      <c r="AD17" s="30"/>
      <c r="AE17" s="31"/>
      <c r="AF17" s="31"/>
      <c r="AG17" s="32"/>
    </row>
    <row r="18" spans="1:33" x14ac:dyDescent="0.25">
      <c r="A18" s="7" t="s">
        <v>22</v>
      </c>
      <c r="B18" s="7" t="s">
        <v>6</v>
      </c>
      <c r="C18" s="10"/>
      <c r="D18" s="11">
        <v>1505894.98</v>
      </c>
      <c r="E18" s="10"/>
      <c r="F18" s="11">
        <v>642338.21</v>
      </c>
      <c r="G18" s="10"/>
      <c r="H18" s="12">
        <v>1938810.91</v>
      </c>
      <c r="I18"/>
      <c r="J18" s="29">
        <f>DATEVALUE(A18)</f>
        <v>45539</v>
      </c>
      <c r="K18" s="29"/>
      <c r="L18" s="29">
        <f>M16+1</f>
        <v>45505</v>
      </c>
      <c r="M18" s="29">
        <f>EOMONTH(L18,0)</f>
        <v>45535</v>
      </c>
      <c r="N18" s="30">
        <f t="shared" si="0"/>
        <v>1505894.98</v>
      </c>
      <c r="O18" s="31">
        <f t="shared" si="1"/>
        <v>-15.5</v>
      </c>
      <c r="P18" s="31">
        <f t="shared" si="2"/>
        <v>-19.5</v>
      </c>
      <c r="Q18" s="32">
        <f t="shared" si="3"/>
        <v>-29364952.109999999</v>
      </c>
      <c r="T18" s="29">
        <f>U16+1</f>
        <v>45505</v>
      </c>
      <c r="U18" s="29">
        <f>EOMONTH(T18,0)</f>
        <v>45535</v>
      </c>
      <c r="V18" s="30">
        <f t="shared" si="4"/>
        <v>642338.21</v>
      </c>
      <c r="W18" s="31">
        <f t="shared" si="5"/>
        <v>-15.5</v>
      </c>
      <c r="X18" s="31">
        <f t="shared" si="6"/>
        <v>-19.5</v>
      </c>
      <c r="Y18" s="32">
        <f t="shared" si="7"/>
        <v>-12525595.094999999</v>
      </c>
      <c r="AB18" s="29">
        <f>AC16+1</f>
        <v>45505</v>
      </c>
      <c r="AC18" s="29">
        <f>EOMONTH(AB18,0)</f>
        <v>45535</v>
      </c>
      <c r="AD18" s="30">
        <f t="shared" si="8"/>
        <v>1938810.91</v>
      </c>
      <c r="AE18" s="31">
        <f t="shared" si="9"/>
        <v>-15.5</v>
      </c>
      <c r="AF18" s="31">
        <f t="shared" si="10"/>
        <v>-19.5</v>
      </c>
      <c r="AG18" s="32">
        <f t="shared" si="11"/>
        <v>-37806812.744999997</v>
      </c>
    </row>
    <row r="19" spans="1:33" x14ac:dyDescent="0.25">
      <c r="A19" s="7" t="s">
        <v>23</v>
      </c>
      <c r="B19" s="7" t="s">
        <v>7</v>
      </c>
      <c r="C19" s="10">
        <v>-1752442.56</v>
      </c>
      <c r="D19" s="11"/>
      <c r="E19" s="10">
        <v>-727556.64</v>
      </c>
      <c r="F19" s="11"/>
      <c r="G19" s="10">
        <v>-1829506.28</v>
      </c>
      <c r="H19" s="12"/>
      <c r="I19"/>
      <c r="J19" s="29"/>
      <c r="K19" s="29"/>
      <c r="L19" s="29"/>
      <c r="M19" s="29"/>
      <c r="N19" s="30"/>
      <c r="O19" s="31"/>
      <c r="P19" s="31"/>
      <c r="Q19" s="32"/>
      <c r="T19" s="29"/>
      <c r="U19" s="29"/>
      <c r="V19" s="30"/>
      <c r="W19" s="31"/>
      <c r="X19" s="31"/>
      <c r="Y19" s="32"/>
      <c r="AB19" s="29"/>
      <c r="AC19" s="29"/>
      <c r="AD19" s="30"/>
      <c r="AE19" s="31"/>
      <c r="AF19" s="31"/>
      <c r="AG19" s="32"/>
    </row>
    <row r="20" spans="1:33" x14ac:dyDescent="0.25">
      <c r="A20" s="7" t="s">
        <v>24</v>
      </c>
      <c r="B20" s="7" t="s">
        <v>6</v>
      </c>
      <c r="C20" s="10"/>
      <c r="D20" s="11">
        <v>1752442.56</v>
      </c>
      <c r="E20" s="10"/>
      <c r="F20" s="11">
        <v>727556.64</v>
      </c>
      <c r="G20" s="10"/>
      <c r="H20" s="12">
        <v>1829506.28</v>
      </c>
      <c r="I20"/>
      <c r="J20" s="29">
        <f>DATEVALUE(A20)</f>
        <v>45567</v>
      </c>
      <c r="K20" s="29"/>
      <c r="L20" s="29">
        <f>M18+1</f>
        <v>45536</v>
      </c>
      <c r="M20" s="29">
        <f>EOMONTH(L20,0)</f>
        <v>45565</v>
      </c>
      <c r="N20" s="30">
        <f t="shared" si="0"/>
        <v>1752442.56</v>
      </c>
      <c r="O20" s="31">
        <f t="shared" si="1"/>
        <v>-15</v>
      </c>
      <c r="P20" s="31">
        <f t="shared" si="2"/>
        <v>-17</v>
      </c>
      <c r="Q20" s="32">
        <f t="shared" si="3"/>
        <v>-29791523.52</v>
      </c>
      <c r="T20" s="29">
        <f>U18+1</f>
        <v>45536</v>
      </c>
      <c r="U20" s="29">
        <f>EOMONTH(T20,0)</f>
        <v>45565</v>
      </c>
      <c r="V20" s="30">
        <f t="shared" si="4"/>
        <v>727556.64</v>
      </c>
      <c r="W20" s="31">
        <f t="shared" si="5"/>
        <v>-15</v>
      </c>
      <c r="X20" s="31">
        <f t="shared" si="6"/>
        <v>-17</v>
      </c>
      <c r="Y20" s="32">
        <f t="shared" si="7"/>
        <v>-12368462.880000001</v>
      </c>
      <c r="AB20" s="29">
        <f>AC18+1</f>
        <v>45536</v>
      </c>
      <c r="AC20" s="29">
        <f>EOMONTH(AB20,0)</f>
        <v>45565</v>
      </c>
      <c r="AD20" s="30">
        <f t="shared" si="8"/>
        <v>1829506.28</v>
      </c>
      <c r="AE20" s="31">
        <f t="shared" si="9"/>
        <v>-15</v>
      </c>
      <c r="AF20" s="31">
        <f t="shared" si="10"/>
        <v>-17</v>
      </c>
      <c r="AG20" s="32">
        <f t="shared" si="11"/>
        <v>-31101606.760000002</v>
      </c>
    </row>
    <row r="21" spans="1:33" x14ac:dyDescent="0.25">
      <c r="A21" s="7" t="s">
        <v>30</v>
      </c>
      <c r="B21" s="7" t="s">
        <v>7</v>
      </c>
      <c r="C21" s="10">
        <v>-1902641.71</v>
      </c>
      <c r="D21" s="11"/>
      <c r="E21" s="10">
        <v>-882745.73</v>
      </c>
      <c r="F21" s="11"/>
      <c r="G21" s="10">
        <v>-2044798.36</v>
      </c>
      <c r="H21" s="12"/>
      <c r="I21"/>
      <c r="J21" s="29"/>
      <c r="K21" s="29"/>
      <c r="L21" s="29"/>
      <c r="M21" s="29"/>
      <c r="N21" s="30"/>
      <c r="O21" s="31"/>
      <c r="P21" s="31"/>
      <c r="Q21" s="32"/>
      <c r="T21" s="29"/>
      <c r="U21" s="29"/>
      <c r="V21" s="30"/>
      <c r="W21" s="31"/>
      <c r="X21" s="31"/>
      <c r="Y21" s="32"/>
      <c r="AB21" s="29"/>
      <c r="AC21" s="29"/>
      <c r="AD21" s="30"/>
      <c r="AE21" s="31"/>
      <c r="AF21" s="31"/>
      <c r="AG21" s="32"/>
    </row>
    <row r="22" spans="1:33" x14ac:dyDescent="0.25">
      <c r="A22" s="7" t="s">
        <v>31</v>
      </c>
      <c r="B22" s="7" t="s">
        <v>6</v>
      </c>
      <c r="C22" s="10"/>
      <c r="D22" s="11">
        <v>1902641.71</v>
      </c>
      <c r="E22" s="10"/>
      <c r="F22" s="11">
        <v>882745.73</v>
      </c>
      <c r="G22" s="10"/>
      <c r="H22" s="12">
        <v>2044798.36</v>
      </c>
      <c r="I22"/>
      <c r="J22" s="29">
        <f>DATEVALUE(A22)</f>
        <v>45600</v>
      </c>
      <c r="K22" s="29"/>
      <c r="L22" s="29">
        <f>M20+1</f>
        <v>45566</v>
      </c>
      <c r="M22" s="29">
        <f>EOMONTH(L22,0)</f>
        <v>45596</v>
      </c>
      <c r="N22" s="30">
        <f t="shared" si="0"/>
        <v>1902641.71</v>
      </c>
      <c r="O22" s="31">
        <f t="shared" si="1"/>
        <v>-15.5</v>
      </c>
      <c r="P22" s="31">
        <f t="shared" si="2"/>
        <v>-19.5</v>
      </c>
      <c r="Q22" s="32">
        <f t="shared" si="3"/>
        <v>-37101513.344999999</v>
      </c>
      <c r="T22" s="29">
        <f>U20+1</f>
        <v>45566</v>
      </c>
      <c r="U22" s="29">
        <f>EOMONTH(T22,0)</f>
        <v>45596</v>
      </c>
      <c r="V22" s="30">
        <f t="shared" si="4"/>
        <v>882745.73</v>
      </c>
      <c r="W22" s="31">
        <f t="shared" si="5"/>
        <v>-15.5</v>
      </c>
      <c r="X22" s="31">
        <f t="shared" si="6"/>
        <v>-19.5</v>
      </c>
      <c r="Y22" s="32">
        <f t="shared" si="7"/>
        <v>-17213541.734999999</v>
      </c>
      <c r="AB22" s="29">
        <f>AC20+1</f>
        <v>45566</v>
      </c>
      <c r="AC22" s="29">
        <f>EOMONTH(AB22,0)</f>
        <v>45596</v>
      </c>
      <c r="AD22" s="30">
        <f t="shared" si="8"/>
        <v>2044798.36</v>
      </c>
      <c r="AE22" s="31">
        <f t="shared" si="9"/>
        <v>-15.5</v>
      </c>
      <c r="AF22" s="31">
        <f t="shared" si="10"/>
        <v>-19.5</v>
      </c>
      <c r="AG22" s="32">
        <f t="shared" si="11"/>
        <v>-39873568.020000003</v>
      </c>
    </row>
    <row r="23" spans="1:33" x14ac:dyDescent="0.25">
      <c r="A23" s="7" t="s">
        <v>32</v>
      </c>
      <c r="B23" s="7" t="s">
        <v>7</v>
      </c>
      <c r="C23" s="10">
        <v>-2420993.2799999998</v>
      </c>
      <c r="D23" s="11"/>
      <c r="E23" s="10">
        <v>-1459112.18</v>
      </c>
      <c r="F23" s="11"/>
      <c r="G23" s="10">
        <v>-2547138.14</v>
      </c>
      <c r="H23" s="12"/>
      <c r="I23"/>
      <c r="J23" s="29"/>
      <c r="K23" s="29"/>
      <c r="L23" s="29"/>
      <c r="M23" s="29"/>
      <c r="N23" s="30"/>
      <c r="O23" s="31"/>
      <c r="P23" s="31"/>
      <c r="Q23" s="32"/>
      <c r="T23" s="29"/>
      <c r="U23" s="29"/>
      <c r="V23" s="30"/>
      <c r="W23" s="31"/>
      <c r="X23" s="31"/>
      <c r="Y23" s="32"/>
      <c r="AB23" s="29"/>
      <c r="AC23" s="29"/>
      <c r="AD23" s="30"/>
      <c r="AE23" s="31"/>
      <c r="AF23" s="31"/>
      <c r="AG23" s="32"/>
    </row>
    <row r="24" spans="1:33" x14ac:dyDescent="0.25">
      <c r="A24" s="7" t="s">
        <v>33</v>
      </c>
      <c r="B24" s="7" t="s">
        <v>6</v>
      </c>
      <c r="C24" s="10"/>
      <c r="D24" s="11">
        <v>2420993.2799999998</v>
      </c>
      <c r="E24" s="10"/>
      <c r="F24" s="11">
        <v>1459112.18</v>
      </c>
      <c r="G24" s="10"/>
      <c r="H24" s="12">
        <v>2547138.14</v>
      </c>
      <c r="I24"/>
      <c r="J24" s="29">
        <f>DATEVALUE(A24)</f>
        <v>45629</v>
      </c>
      <c r="K24" s="29"/>
      <c r="L24" s="29">
        <f>M22+1</f>
        <v>45597</v>
      </c>
      <c r="M24" s="29">
        <f>EOMONTH(L24,0)</f>
        <v>45626</v>
      </c>
      <c r="N24" s="30">
        <f t="shared" si="0"/>
        <v>2420993.2799999998</v>
      </c>
      <c r="O24" s="31">
        <f t="shared" si="1"/>
        <v>-15</v>
      </c>
      <c r="P24" s="31">
        <f t="shared" si="2"/>
        <v>-18</v>
      </c>
      <c r="Q24" s="32">
        <f t="shared" si="3"/>
        <v>-43577879.039999999</v>
      </c>
      <c r="T24" s="29">
        <f>U22+1</f>
        <v>45597</v>
      </c>
      <c r="U24" s="29">
        <f>EOMONTH(T24,0)</f>
        <v>45626</v>
      </c>
      <c r="V24" s="30">
        <f t="shared" si="4"/>
        <v>1459112.18</v>
      </c>
      <c r="W24" s="31">
        <f t="shared" si="5"/>
        <v>-15</v>
      </c>
      <c r="X24" s="31">
        <f t="shared" si="6"/>
        <v>-18</v>
      </c>
      <c r="Y24" s="32">
        <f t="shared" si="7"/>
        <v>-26264019.239999998</v>
      </c>
      <c r="AB24" s="29">
        <f>AC22+1</f>
        <v>45597</v>
      </c>
      <c r="AC24" s="29">
        <f>EOMONTH(AB24,0)</f>
        <v>45626</v>
      </c>
      <c r="AD24" s="30">
        <f t="shared" si="8"/>
        <v>2547138.14</v>
      </c>
      <c r="AE24" s="31">
        <f t="shared" si="9"/>
        <v>-15</v>
      </c>
      <c r="AF24" s="31">
        <f t="shared" si="10"/>
        <v>-18</v>
      </c>
      <c r="AG24" s="32">
        <f t="shared" si="11"/>
        <v>-45848486.520000003</v>
      </c>
    </row>
    <row r="25" spans="1:33" x14ac:dyDescent="0.25">
      <c r="A25" s="7" t="s">
        <v>34</v>
      </c>
      <c r="B25" s="7" t="s">
        <v>7</v>
      </c>
      <c r="C25" s="10">
        <v>-3261270.27</v>
      </c>
      <c r="D25" s="11"/>
      <c r="E25" s="10">
        <v>-1292912.67</v>
      </c>
      <c r="F25" s="11"/>
      <c r="G25" s="10">
        <v>-2280671.48</v>
      </c>
      <c r="H25" s="12"/>
      <c r="I25"/>
      <c r="J25" s="29"/>
      <c r="K25" s="29"/>
      <c r="L25" s="29"/>
      <c r="M25" s="29"/>
      <c r="N25" s="30"/>
      <c r="O25" s="31"/>
      <c r="P25" s="31"/>
      <c r="Q25" s="32"/>
      <c r="T25" s="29"/>
      <c r="U25" s="29"/>
      <c r="V25" s="30"/>
      <c r="W25" s="31"/>
      <c r="X25" s="31"/>
      <c r="Y25" s="32"/>
      <c r="AB25" s="29"/>
      <c r="AC25" s="29"/>
      <c r="AD25" s="30"/>
      <c r="AE25" s="31"/>
      <c r="AF25" s="31"/>
      <c r="AG25" s="32"/>
    </row>
    <row r="26" spans="1:33" x14ac:dyDescent="0.25">
      <c r="A26" s="7" t="s">
        <v>35</v>
      </c>
      <c r="B26" s="7" t="s">
        <v>6</v>
      </c>
      <c r="C26" s="10"/>
      <c r="D26" s="11">
        <v>3261270.27</v>
      </c>
      <c r="E26" s="10"/>
      <c r="F26" s="11">
        <v>1292912.67</v>
      </c>
      <c r="G26" s="10"/>
      <c r="H26" s="12">
        <v>2280671.48</v>
      </c>
      <c r="I26"/>
      <c r="J26" s="29">
        <f>DATEVALUE(A26)</f>
        <v>45660</v>
      </c>
      <c r="K26" s="29"/>
      <c r="L26" s="29">
        <f>M24+1</f>
        <v>45627</v>
      </c>
      <c r="M26" s="29">
        <f>EOMONTH(L26,0)</f>
        <v>45657</v>
      </c>
      <c r="N26" s="30">
        <f t="shared" si="0"/>
        <v>3261270.27</v>
      </c>
      <c r="O26" s="31">
        <f t="shared" si="1"/>
        <v>-15.5</v>
      </c>
      <c r="P26" s="31">
        <f t="shared" si="2"/>
        <v>-18.5</v>
      </c>
      <c r="Q26" s="32">
        <f t="shared" si="3"/>
        <v>-60333499.994999997</v>
      </c>
      <c r="T26" s="29">
        <f>U24+1</f>
        <v>45627</v>
      </c>
      <c r="U26" s="29">
        <f>EOMONTH(T26,0)</f>
        <v>45657</v>
      </c>
      <c r="V26" s="30">
        <f t="shared" si="4"/>
        <v>1292912.67</v>
      </c>
      <c r="W26" s="31">
        <f t="shared" si="5"/>
        <v>-15.5</v>
      </c>
      <c r="X26" s="31">
        <f t="shared" si="6"/>
        <v>-18.5</v>
      </c>
      <c r="Y26" s="32">
        <f t="shared" si="7"/>
        <v>-23918884.395</v>
      </c>
      <c r="AB26" s="29">
        <f>AC24+1</f>
        <v>45627</v>
      </c>
      <c r="AC26" s="29">
        <f>EOMONTH(AB26,0)</f>
        <v>45657</v>
      </c>
      <c r="AD26" s="30">
        <f t="shared" si="8"/>
        <v>2280671.48</v>
      </c>
      <c r="AE26" s="31">
        <f t="shared" si="9"/>
        <v>-15.5</v>
      </c>
      <c r="AF26" s="31">
        <f t="shared" si="10"/>
        <v>-18.5</v>
      </c>
      <c r="AG26" s="32">
        <f t="shared" si="11"/>
        <v>-42192422.380000003</v>
      </c>
    </row>
    <row r="27" spans="1:33" x14ac:dyDescent="0.25">
      <c r="A27" s="7" t="s">
        <v>36</v>
      </c>
      <c r="B27" s="7" t="s">
        <v>7</v>
      </c>
      <c r="C27" s="10">
        <v>-1503543.74</v>
      </c>
      <c r="D27" s="11"/>
      <c r="E27" s="10">
        <v>-561294.4</v>
      </c>
      <c r="F27" s="11"/>
      <c r="G27" s="10">
        <v>-2387932.5299999998</v>
      </c>
      <c r="H27" s="12"/>
      <c r="I27"/>
      <c r="J27" s="29"/>
      <c r="K27" s="29"/>
      <c r="L27" s="29"/>
      <c r="M27" s="29"/>
      <c r="N27" s="30"/>
      <c r="O27" s="31"/>
      <c r="P27" s="31"/>
      <c r="Q27" s="32"/>
      <c r="T27" s="29"/>
      <c r="U27" s="29"/>
      <c r="V27" s="30"/>
      <c r="W27" s="31"/>
      <c r="X27" s="31"/>
      <c r="Y27" s="32"/>
      <c r="AB27" s="29"/>
      <c r="AC27" s="29"/>
      <c r="AD27" s="30"/>
      <c r="AE27" s="31"/>
      <c r="AF27" s="31"/>
      <c r="AG27" s="32"/>
    </row>
    <row r="28" spans="1:33" x14ac:dyDescent="0.25">
      <c r="A28" s="7" t="s">
        <v>37</v>
      </c>
      <c r="B28" s="7" t="s">
        <v>6</v>
      </c>
      <c r="C28" s="10"/>
      <c r="D28" s="11">
        <v>1503543.74</v>
      </c>
      <c r="E28" s="10"/>
      <c r="F28" s="11">
        <v>561294.4</v>
      </c>
      <c r="G28" s="10"/>
      <c r="H28" s="12">
        <v>2387932.5299999998</v>
      </c>
      <c r="I28"/>
      <c r="J28" s="29">
        <f>DATEVALUE(A28)</f>
        <v>45692</v>
      </c>
      <c r="K28" s="29"/>
      <c r="L28" s="29">
        <f>M26+1</f>
        <v>45658</v>
      </c>
      <c r="M28" s="29">
        <f>EOMONTH(L28,0)</f>
        <v>45688</v>
      </c>
      <c r="N28" s="30">
        <f t="shared" si="0"/>
        <v>1503543.74</v>
      </c>
      <c r="O28" s="31">
        <f t="shared" si="1"/>
        <v>-15.5</v>
      </c>
      <c r="P28" s="31">
        <f t="shared" si="2"/>
        <v>-19.5</v>
      </c>
      <c r="Q28" s="32">
        <f t="shared" si="3"/>
        <v>-29319102.93</v>
      </c>
      <c r="T28" s="29">
        <f>U26+1</f>
        <v>45658</v>
      </c>
      <c r="U28" s="29">
        <f>EOMONTH(T28,0)</f>
        <v>45688</v>
      </c>
      <c r="V28" s="30">
        <f t="shared" si="4"/>
        <v>561294.4</v>
      </c>
      <c r="W28" s="31">
        <f t="shared" si="5"/>
        <v>-15.5</v>
      </c>
      <c r="X28" s="31">
        <f t="shared" si="6"/>
        <v>-19.5</v>
      </c>
      <c r="Y28" s="32">
        <f t="shared" si="7"/>
        <v>-10945240.800000001</v>
      </c>
      <c r="AB28" s="29">
        <f>AC26+1</f>
        <v>45658</v>
      </c>
      <c r="AC28" s="29">
        <f>EOMONTH(AB28,0)</f>
        <v>45688</v>
      </c>
      <c r="AD28" s="30">
        <f t="shared" si="8"/>
        <v>2387932.5299999998</v>
      </c>
      <c r="AE28" s="31">
        <f t="shared" si="9"/>
        <v>-15.5</v>
      </c>
      <c r="AF28" s="31">
        <f t="shared" si="10"/>
        <v>-19.5</v>
      </c>
      <c r="AG28" s="32">
        <f t="shared" si="11"/>
        <v>-46564684.334999993</v>
      </c>
    </row>
    <row r="29" spans="1:33" x14ac:dyDescent="0.25">
      <c r="A29" s="7" t="s">
        <v>38</v>
      </c>
      <c r="B29" s="7" t="s">
        <v>7</v>
      </c>
      <c r="C29" s="10">
        <v>-1912696.11</v>
      </c>
      <c r="D29" s="11"/>
      <c r="E29" s="10">
        <v>-670499.6</v>
      </c>
      <c r="F29" s="11"/>
      <c r="G29" s="10">
        <v>-2026857.53</v>
      </c>
      <c r="H29" s="12"/>
      <c r="I29"/>
      <c r="J29" s="29"/>
      <c r="K29" s="29"/>
      <c r="L29" s="29"/>
      <c r="M29" s="29"/>
      <c r="N29" s="30"/>
      <c r="O29" s="31"/>
      <c r="P29" s="31"/>
      <c r="Q29" s="32"/>
      <c r="T29" s="29"/>
      <c r="U29" s="29"/>
      <c r="V29" s="30"/>
      <c r="W29" s="31"/>
      <c r="X29" s="31"/>
      <c r="Y29" s="32"/>
      <c r="AB29" s="29"/>
      <c r="AC29" s="29"/>
      <c r="AD29" s="30"/>
      <c r="AE29" s="31"/>
      <c r="AF29" s="31"/>
      <c r="AG29" s="32"/>
    </row>
    <row r="30" spans="1:33" x14ac:dyDescent="0.25">
      <c r="A30" s="7" t="s">
        <v>39</v>
      </c>
      <c r="B30" s="7" t="s">
        <v>6</v>
      </c>
      <c r="C30" s="10"/>
      <c r="D30" s="11">
        <v>1912696.11</v>
      </c>
      <c r="E30" s="10"/>
      <c r="F30" s="11">
        <v>670499.6</v>
      </c>
      <c r="G30" s="10"/>
      <c r="H30" s="12">
        <v>2026857.53</v>
      </c>
      <c r="I30"/>
      <c r="J30" s="29">
        <f>DATEVALUE(A30)</f>
        <v>45720</v>
      </c>
      <c r="K30" s="29"/>
      <c r="L30" s="29">
        <f>M28+1</f>
        <v>45689</v>
      </c>
      <c r="M30" s="29">
        <f>EOMONTH(L30,0)</f>
        <v>45716</v>
      </c>
      <c r="N30" s="30">
        <f t="shared" si="0"/>
        <v>1912696.11</v>
      </c>
      <c r="O30" s="31">
        <f t="shared" si="1"/>
        <v>-14</v>
      </c>
      <c r="P30" s="31">
        <f t="shared" si="2"/>
        <v>-18</v>
      </c>
      <c r="Q30" s="32">
        <f t="shared" si="3"/>
        <v>-34428529.980000004</v>
      </c>
      <c r="T30" s="29">
        <f>U28+1</f>
        <v>45689</v>
      </c>
      <c r="U30" s="29">
        <f>EOMONTH(T30,0)</f>
        <v>45716</v>
      </c>
      <c r="V30" s="30">
        <f t="shared" si="4"/>
        <v>670499.6</v>
      </c>
      <c r="W30" s="31">
        <f t="shared" si="5"/>
        <v>-14</v>
      </c>
      <c r="X30" s="31">
        <f t="shared" si="6"/>
        <v>-18</v>
      </c>
      <c r="Y30" s="32">
        <f t="shared" si="7"/>
        <v>-12068992.799999999</v>
      </c>
      <c r="AB30" s="29">
        <f>AC28+1</f>
        <v>45689</v>
      </c>
      <c r="AC30" s="29">
        <f>EOMONTH(AB30,0)</f>
        <v>45716</v>
      </c>
      <c r="AD30" s="30">
        <f t="shared" si="8"/>
        <v>2026857.53</v>
      </c>
      <c r="AE30" s="31">
        <f t="shared" si="9"/>
        <v>-14</v>
      </c>
      <c r="AF30" s="31">
        <f t="shared" si="10"/>
        <v>-18</v>
      </c>
      <c r="AG30" s="32">
        <f t="shared" si="11"/>
        <v>-36483435.539999999</v>
      </c>
    </row>
    <row r="31" spans="1:33" x14ac:dyDescent="0.25">
      <c r="A31" s="7" t="s">
        <v>40</v>
      </c>
      <c r="B31" s="7" t="s">
        <v>7</v>
      </c>
      <c r="C31" s="10">
        <v>-1586476.12</v>
      </c>
      <c r="D31" s="11"/>
      <c r="E31" s="10">
        <v>-460138.51</v>
      </c>
      <c r="F31" s="11"/>
      <c r="G31" s="10">
        <v>-2197724.9300000002</v>
      </c>
      <c r="H31" s="12"/>
      <c r="I31"/>
      <c r="J31" s="29"/>
      <c r="K31" s="29"/>
      <c r="L31" s="29"/>
      <c r="M31" s="29"/>
      <c r="N31" s="30"/>
      <c r="O31" s="31"/>
      <c r="P31" s="31"/>
      <c r="Q31" s="32"/>
      <c r="T31" s="29"/>
      <c r="U31" s="29"/>
      <c r="V31" s="30"/>
      <c r="W31" s="31"/>
      <c r="X31" s="31"/>
      <c r="Y31" s="32"/>
      <c r="AB31" s="29"/>
      <c r="AC31" s="29"/>
      <c r="AD31" s="30"/>
      <c r="AE31" s="31"/>
      <c r="AF31" s="31"/>
      <c r="AG31" s="32"/>
    </row>
    <row r="32" spans="1:33" x14ac:dyDescent="0.25">
      <c r="A32" s="7" t="s">
        <v>41</v>
      </c>
      <c r="B32" s="7" t="s">
        <v>6</v>
      </c>
      <c r="C32" s="10"/>
      <c r="D32" s="11">
        <v>1586476.12</v>
      </c>
      <c r="E32" s="10"/>
      <c r="F32" s="11">
        <v>460138.51</v>
      </c>
      <c r="G32" s="10"/>
      <c r="H32" s="12">
        <v>2197724.9300000002</v>
      </c>
      <c r="I32"/>
      <c r="J32" s="29">
        <f>DATEVALUE(A32)</f>
        <v>45749</v>
      </c>
      <c r="K32" s="29"/>
      <c r="L32" s="29">
        <f>M30+1</f>
        <v>45717</v>
      </c>
      <c r="M32" s="29">
        <f>EOMONTH(L32,0)</f>
        <v>45747</v>
      </c>
      <c r="N32" s="30">
        <f t="shared" si="0"/>
        <v>1586476.12</v>
      </c>
      <c r="O32" s="31">
        <f t="shared" si="1"/>
        <v>-15.5</v>
      </c>
      <c r="P32" s="31">
        <f t="shared" si="2"/>
        <v>-17.5</v>
      </c>
      <c r="Q32" s="32">
        <f t="shared" si="3"/>
        <v>-27763332.100000001</v>
      </c>
      <c r="T32" s="29">
        <f>U30+1</f>
        <v>45717</v>
      </c>
      <c r="U32" s="29">
        <f>EOMONTH(T32,0)</f>
        <v>45747</v>
      </c>
      <c r="V32" s="30">
        <f t="shared" si="4"/>
        <v>460138.51</v>
      </c>
      <c r="W32" s="31">
        <f t="shared" si="5"/>
        <v>-15.5</v>
      </c>
      <c r="X32" s="31">
        <f t="shared" si="6"/>
        <v>-17.5</v>
      </c>
      <c r="Y32" s="32">
        <f t="shared" si="7"/>
        <v>-8052423.9249999998</v>
      </c>
      <c r="AB32" s="29">
        <f>AC30+1</f>
        <v>45717</v>
      </c>
      <c r="AC32" s="29">
        <f>EOMONTH(AB32,0)</f>
        <v>45747</v>
      </c>
      <c r="AD32" s="30">
        <f t="shared" si="8"/>
        <v>2197724.9300000002</v>
      </c>
      <c r="AE32" s="31">
        <f t="shared" si="9"/>
        <v>-15.5</v>
      </c>
      <c r="AF32" s="31">
        <f t="shared" si="10"/>
        <v>-17.5</v>
      </c>
      <c r="AG32" s="32">
        <f t="shared" si="11"/>
        <v>-38460186.275000006</v>
      </c>
    </row>
    <row r="33" spans="1:34" x14ac:dyDescent="0.25">
      <c r="A33" s="17" t="s">
        <v>2</v>
      </c>
      <c r="B33" s="18"/>
      <c r="C33" s="14">
        <v>-23228690.649999999</v>
      </c>
      <c r="D33" s="15">
        <v>23228690.649999999</v>
      </c>
      <c r="E33" s="14">
        <v>-9060289.9699999988</v>
      </c>
      <c r="F33" s="15">
        <v>9060289.9699999988</v>
      </c>
      <c r="G33" s="14">
        <v>-24990060.129999999</v>
      </c>
      <c r="H33" s="16">
        <v>24990060.129999999</v>
      </c>
      <c r="I33"/>
      <c r="J33" s="29"/>
      <c r="K33" s="29"/>
      <c r="L33" s="29"/>
      <c r="M33" s="29"/>
      <c r="N33" s="33">
        <f>SUM(N10:N32)</f>
        <v>23228690.649999999</v>
      </c>
      <c r="O33" s="34"/>
      <c r="P33" s="34"/>
      <c r="Q33" s="33">
        <f>SUM(Q10:Q32)</f>
        <v>-422495262.01000005</v>
      </c>
      <c r="R33" s="35">
        <f>Q33/N33</f>
        <v>-18.188509562419096</v>
      </c>
      <c r="S33" s="36"/>
      <c r="T33" s="37"/>
      <c r="U33" s="37"/>
      <c r="V33" s="33">
        <f>SUM(V10:V32)</f>
        <v>9060289.9699999988</v>
      </c>
      <c r="W33" s="34"/>
      <c r="X33" s="34"/>
      <c r="Y33" s="33">
        <f>SUM(Y10:Y32)</f>
        <v>-164967156.62000003</v>
      </c>
      <c r="Z33" s="35">
        <f>Y33/V33</f>
        <v>-18.20771268538109</v>
      </c>
      <c r="AA33" s="36"/>
      <c r="AB33" s="37"/>
      <c r="AC33" s="37"/>
      <c r="AD33" s="33">
        <f>SUM(AD10:AD32)</f>
        <v>24990060.129999999</v>
      </c>
      <c r="AE33" s="34"/>
      <c r="AF33" s="34"/>
      <c r="AG33" s="33">
        <f>SUM(AG10:AG32)</f>
        <v>-455648219.07000005</v>
      </c>
      <c r="AH33" s="35">
        <f>AG33/AD33</f>
        <v>-18.233178179631697</v>
      </c>
    </row>
    <row r="34" spans="1:34" x14ac:dyDescent="0.25">
      <c r="A34"/>
      <c r="B34"/>
      <c r="C34"/>
      <c r="D34"/>
      <c r="E34"/>
      <c r="F34"/>
      <c r="G34"/>
      <c r="H34"/>
      <c r="I34"/>
      <c r="J34"/>
      <c r="K34"/>
    </row>
  </sheetData>
  <mergeCells count="3">
    <mergeCell ref="L7:N7"/>
    <mergeCell ref="T7:V7"/>
    <mergeCell ref="AB7:AD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AH85"/>
  <sheetViews>
    <sheetView zoomScaleNormal="100" workbookViewId="0">
      <pane xSplit="1" ySplit="13" topLeftCell="B14" activePane="bottomRight" state="frozen"/>
      <selection activeCell="K19" sqref="K19"/>
      <selection pane="topRight" activeCell="K19" sqref="K19"/>
      <selection pane="bottomLeft" activeCell="K19" sqref="K19"/>
      <selection pane="bottomRight"/>
    </sheetView>
  </sheetViews>
  <sheetFormatPr defaultColWidth="9.140625" defaultRowHeight="15" x14ac:dyDescent="0.25"/>
  <cols>
    <col min="1" max="1" width="24.7109375" style="1" bestFit="1" customWidth="1"/>
    <col min="2" max="2" width="12.28515625" style="1" customWidth="1"/>
    <col min="3" max="3" width="20.28515625" style="1" customWidth="1"/>
    <col min="4" max="4" width="12.42578125" style="1" bestFit="1" customWidth="1"/>
    <col min="5" max="5" width="20.28515625" style="1" customWidth="1"/>
    <col min="6" max="6" width="13.5703125" style="1" bestFit="1" customWidth="1"/>
    <col min="7" max="7" width="20.28515625" style="1" customWidth="1"/>
    <col min="8" max="8" width="13.28515625" style="1" customWidth="1"/>
    <col min="9" max="9" width="2.7109375" style="1" customWidth="1"/>
    <col min="10" max="10" width="14.28515625" style="1" bestFit="1" customWidth="1"/>
    <col min="11" max="11" width="2.7109375" style="1" customWidth="1"/>
    <col min="12" max="12" width="12.42578125" style="1" bestFit="1" customWidth="1"/>
    <col min="13" max="13" width="11.28515625" style="1" bestFit="1" customWidth="1"/>
    <col min="14" max="14" width="13.85546875" style="1" bestFit="1" customWidth="1"/>
    <col min="15" max="16" width="9.140625" style="1"/>
    <col min="17" max="17" width="13.42578125" style="1" bestFit="1" customWidth="1"/>
    <col min="18" max="18" width="10.5703125" style="1" customWidth="1"/>
    <col min="19" max="19" width="2.7109375" style="1" customWidth="1"/>
    <col min="20" max="20" width="9.7109375" style="1" customWidth="1"/>
    <col min="21" max="22" width="10.7109375" style="1" bestFit="1" customWidth="1"/>
    <col min="23" max="24" width="9.140625" style="1"/>
    <col min="25" max="25" width="13.42578125" style="1" bestFit="1" customWidth="1"/>
    <col min="26" max="26" width="10.5703125" style="1" customWidth="1"/>
    <col min="27" max="27" width="2.7109375" style="1" customWidth="1"/>
    <col min="28" max="28" width="9.7109375" style="1" bestFit="1" customWidth="1"/>
    <col min="29" max="29" width="10.7109375" style="1" bestFit="1" customWidth="1"/>
    <col min="30" max="30" width="11.42578125" style="1" bestFit="1" customWidth="1"/>
    <col min="31" max="32" width="9.140625" style="1"/>
    <col min="33" max="33" width="13.42578125" style="1" bestFit="1" customWidth="1"/>
    <col min="34" max="34" width="10.5703125" style="1" customWidth="1"/>
    <col min="35" max="16384" width="9.140625" style="1"/>
  </cols>
  <sheetData>
    <row r="1" spans="1:34" x14ac:dyDescent="0.25">
      <c r="A1"/>
      <c r="B1"/>
    </row>
    <row r="2" spans="1:34" x14ac:dyDescent="0.25">
      <c r="A2"/>
      <c r="B2"/>
    </row>
    <row r="3" spans="1:34" x14ac:dyDescent="0.25">
      <c r="A3"/>
      <c r="B3"/>
    </row>
    <row r="4" spans="1:34" x14ac:dyDescent="0.25">
      <c r="A4"/>
      <c r="B4"/>
    </row>
    <row r="5" spans="1:34" x14ac:dyDescent="0.25">
      <c r="A5"/>
      <c r="B5"/>
    </row>
    <row r="6" spans="1:34" x14ac:dyDescent="0.25">
      <c r="A6"/>
      <c r="B6"/>
    </row>
    <row r="7" spans="1:34" x14ac:dyDescent="0.25">
      <c r="A7"/>
      <c r="B7"/>
    </row>
    <row r="8" spans="1:34" x14ac:dyDescent="0.25">
      <c r="A8"/>
      <c r="B8"/>
    </row>
    <row r="9" spans="1:34" x14ac:dyDescent="0.25">
      <c r="A9"/>
      <c r="B9"/>
    </row>
    <row r="10" spans="1:34" x14ac:dyDescent="0.25">
      <c r="A10"/>
      <c r="B10"/>
      <c r="C10" s="41" t="s">
        <v>12</v>
      </c>
      <c r="D10" s="42"/>
      <c r="E10" s="42"/>
    </row>
    <row r="11" spans="1:34" x14ac:dyDescent="0.25">
      <c r="A11" s="3" t="s">
        <v>3</v>
      </c>
      <c r="B11" s="4"/>
      <c r="C11" s="7"/>
      <c r="D11" s="4"/>
      <c r="E11" s="4"/>
      <c r="F11" s="4"/>
      <c r="G11" s="4"/>
      <c r="H11" s="5"/>
      <c r="I11"/>
      <c r="J11"/>
      <c r="K11"/>
      <c r="L11"/>
      <c r="M11"/>
      <c r="N11"/>
      <c r="O11"/>
      <c r="P11"/>
      <c r="Q11"/>
      <c r="R11"/>
    </row>
    <row r="12" spans="1:34" x14ac:dyDescent="0.25">
      <c r="A12" s="6"/>
      <c r="B12" s="13"/>
      <c r="C12" s="19" t="s">
        <v>9</v>
      </c>
      <c r="D12" s="4"/>
      <c r="E12" s="19" t="s">
        <v>10</v>
      </c>
      <c r="F12" s="4"/>
      <c r="G12" s="19" t="s">
        <v>11</v>
      </c>
      <c r="H12" s="5"/>
      <c r="I12"/>
      <c r="L12" s="40" t="s">
        <v>9</v>
      </c>
      <c r="M12" s="40"/>
      <c r="N12" s="40"/>
      <c r="O12"/>
      <c r="P12"/>
      <c r="T12" s="40" t="s">
        <v>10</v>
      </c>
      <c r="U12" s="40"/>
      <c r="V12" s="40"/>
      <c r="W12"/>
      <c r="X12"/>
      <c r="AB12" s="40" t="s">
        <v>11</v>
      </c>
      <c r="AC12" s="40"/>
      <c r="AD12" s="40"/>
      <c r="AE12"/>
      <c r="AF12"/>
    </row>
    <row r="13" spans="1:34" ht="45" x14ac:dyDescent="0.25">
      <c r="A13" s="3" t="s">
        <v>4</v>
      </c>
      <c r="B13" s="3" t="s">
        <v>5</v>
      </c>
      <c r="C13" s="7" t="s">
        <v>1</v>
      </c>
      <c r="D13" s="8" t="s">
        <v>0</v>
      </c>
      <c r="E13" s="7" t="s">
        <v>1</v>
      </c>
      <c r="F13" s="8" t="s">
        <v>0</v>
      </c>
      <c r="G13" s="7" t="s">
        <v>1</v>
      </c>
      <c r="H13" s="9" t="s">
        <v>0</v>
      </c>
      <c r="I13"/>
      <c r="J13" s="28" t="s">
        <v>47</v>
      </c>
      <c r="K13"/>
      <c r="L13" s="28" t="s">
        <v>48</v>
      </c>
      <c r="M13" s="28" t="s">
        <v>49</v>
      </c>
      <c r="N13" s="28" t="s">
        <v>50</v>
      </c>
      <c r="O13" s="28" t="s">
        <v>51</v>
      </c>
      <c r="P13" s="28" t="s">
        <v>52</v>
      </c>
      <c r="Q13" s="28" t="s">
        <v>53</v>
      </c>
      <c r="R13" s="28" t="s">
        <v>54</v>
      </c>
      <c r="T13" s="28" t="s">
        <v>48</v>
      </c>
      <c r="U13" s="28" t="s">
        <v>49</v>
      </c>
      <c r="V13" s="28" t="s">
        <v>55</v>
      </c>
      <c r="W13" s="28" t="s">
        <v>51</v>
      </c>
      <c r="X13" s="28" t="s">
        <v>52</v>
      </c>
      <c r="Y13" s="28" t="s">
        <v>53</v>
      </c>
      <c r="Z13" s="28" t="s">
        <v>54</v>
      </c>
      <c r="AB13" s="28" t="s">
        <v>48</v>
      </c>
      <c r="AC13" s="28" t="s">
        <v>49</v>
      </c>
      <c r="AD13" s="28" t="s">
        <v>56</v>
      </c>
      <c r="AE13" s="28" t="s">
        <v>51</v>
      </c>
      <c r="AF13" s="28" t="s">
        <v>52</v>
      </c>
      <c r="AG13" s="28" t="s">
        <v>53</v>
      </c>
      <c r="AH13" s="28" t="s">
        <v>54</v>
      </c>
    </row>
    <row r="14" spans="1:34" x14ac:dyDescent="0.25">
      <c r="A14" s="19" t="s">
        <v>13</v>
      </c>
      <c r="B14" s="19" t="s">
        <v>8</v>
      </c>
      <c r="C14" s="20">
        <v>-119240.04</v>
      </c>
      <c r="D14" s="21"/>
      <c r="E14" s="20">
        <v>-12491.880000000001</v>
      </c>
      <c r="F14" s="21"/>
      <c r="G14" s="20">
        <v>-37460.100000000006</v>
      </c>
      <c r="H14" s="22"/>
      <c r="I14"/>
      <c r="J14" s="29"/>
      <c r="K14" s="29"/>
      <c r="L14" s="29"/>
      <c r="M14" s="29"/>
      <c r="N14" s="30"/>
      <c r="O14" s="31"/>
      <c r="P14" s="31"/>
      <c r="Q14" s="32"/>
      <c r="T14" s="29"/>
      <c r="U14" s="29"/>
      <c r="V14" s="30"/>
      <c r="W14" s="31"/>
      <c r="X14" s="31"/>
      <c r="Y14" s="32"/>
      <c r="AB14" s="29"/>
      <c r="AC14" s="29"/>
      <c r="AD14" s="30"/>
      <c r="AE14" s="31"/>
      <c r="AF14" s="31"/>
      <c r="AG14" s="32"/>
    </row>
    <row r="15" spans="1:34" x14ac:dyDescent="0.25">
      <c r="A15" s="19" t="s">
        <v>14</v>
      </c>
      <c r="B15" s="19" t="s">
        <v>6</v>
      </c>
      <c r="C15" s="20"/>
      <c r="D15" s="21">
        <v>119240.04</v>
      </c>
      <c r="E15" s="20"/>
      <c r="F15" s="21">
        <v>12491.880000000001</v>
      </c>
      <c r="G15" s="20"/>
      <c r="H15" s="22">
        <v>37460.100000000006</v>
      </c>
      <c r="I15"/>
      <c r="J15" s="29">
        <f>DATEVALUE(A15)</f>
        <v>45414</v>
      </c>
      <c r="K15" s="29"/>
      <c r="L15" s="29">
        <v>45383</v>
      </c>
      <c r="M15" s="29">
        <f>EOMONTH(L15,0)</f>
        <v>45412</v>
      </c>
      <c r="N15" s="30">
        <f>D15</f>
        <v>119240.04</v>
      </c>
      <c r="O15" s="31">
        <f>-(M15-L15+1)/2</f>
        <v>-15</v>
      </c>
      <c r="P15" s="31">
        <f>(M15-A15)+O15</f>
        <v>-17</v>
      </c>
      <c r="Q15" s="32">
        <f>N15*P15</f>
        <v>-2027080.68</v>
      </c>
      <c r="T15" s="29">
        <v>45383</v>
      </c>
      <c r="U15" s="29">
        <f>EOMONTH(T15,0)</f>
        <v>45412</v>
      </c>
      <c r="V15" s="30">
        <f>F15</f>
        <v>12491.880000000001</v>
      </c>
      <c r="W15" s="31">
        <f>-(U15-T15+1)/2</f>
        <v>-15</v>
      </c>
      <c r="X15" s="31">
        <f>(U15-A15)+W15</f>
        <v>-17</v>
      </c>
      <c r="Y15" s="32">
        <f>V15*X15</f>
        <v>-212361.96000000002</v>
      </c>
      <c r="AB15" s="29">
        <v>45383</v>
      </c>
      <c r="AC15" s="29">
        <f>EOMONTH(AB15,0)</f>
        <v>45412</v>
      </c>
      <c r="AD15" s="30">
        <f>H15</f>
        <v>37460.100000000006</v>
      </c>
      <c r="AE15" s="31">
        <f>-(AC15-AB15+1)/2</f>
        <v>-15</v>
      </c>
      <c r="AF15" s="31">
        <f>(AC15-A15)+AE15</f>
        <v>-17</v>
      </c>
      <c r="AG15" s="32">
        <f>AD15*AF15</f>
        <v>-636821.70000000007</v>
      </c>
    </row>
    <row r="16" spans="1:34" x14ac:dyDescent="0.25">
      <c r="A16" s="19" t="s">
        <v>15</v>
      </c>
      <c r="B16" s="19" t="s">
        <v>8</v>
      </c>
      <c r="C16" s="20">
        <v>-147697.72</v>
      </c>
      <c r="D16" s="21"/>
      <c r="E16" s="20">
        <v>-14565.15</v>
      </c>
      <c r="F16" s="21"/>
      <c r="G16" s="20">
        <v>-53072.939999999995</v>
      </c>
      <c r="H16" s="22"/>
      <c r="I16"/>
      <c r="J16" s="29"/>
      <c r="K16" s="29"/>
      <c r="L16" s="29"/>
      <c r="M16" s="29"/>
      <c r="N16" s="30"/>
      <c r="O16" s="31"/>
      <c r="P16" s="31"/>
      <c r="Q16" s="32"/>
      <c r="T16" s="29"/>
      <c r="U16" s="29"/>
      <c r="V16" s="30"/>
      <c r="W16" s="31"/>
      <c r="X16" s="31"/>
      <c r="Y16" s="32"/>
      <c r="AB16" s="29"/>
      <c r="AC16" s="29"/>
      <c r="AD16" s="30"/>
      <c r="AE16" s="31"/>
      <c r="AF16" s="31"/>
      <c r="AG16" s="32"/>
    </row>
    <row r="17" spans="1:33" x14ac:dyDescent="0.25">
      <c r="A17" s="19" t="s">
        <v>25</v>
      </c>
      <c r="B17" s="19" t="s">
        <v>6</v>
      </c>
      <c r="C17" s="20"/>
      <c r="D17" s="21">
        <v>147697.72</v>
      </c>
      <c r="E17" s="20"/>
      <c r="F17" s="21">
        <v>14565.15</v>
      </c>
      <c r="G17" s="20"/>
      <c r="H17" s="22">
        <v>53072.939999999995</v>
      </c>
      <c r="I17"/>
      <c r="J17" s="29">
        <f>DATEVALUE(A17)</f>
        <v>45448</v>
      </c>
      <c r="K17" s="29"/>
      <c r="L17" s="29">
        <f>M15+1</f>
        <v>45413</v>
      </c>
      <c r="M17" s="29">
        <f>EOMONTH(L17,0)</f>
        <v>45443</v>
      </c>
      <c r="N17" s="30">
        <f t="shared" ref="N17:N37" si="0">D17</f>
        <v>147697.72</v>
      </c>
      <c r="O17" s="31">
        <f t="shared" ref="O17:O37" si="1">-(M17-L17+1)/2</f>
        <v>-15.5</v>
      </c>
      <c r="P17" s="31">
        <f t="shared" ref="P17:P37" si="2">(M17-A17)+O17</f>
        <v>-20.5</v>
      </c>
      <c r="Q17" s="32">
        <f t="shared" ref="Q17:Q37" si="3">N17*P17</f>
        <v>-3027803.2600000002</v>
      </c>
      <c r="T17" s="29">
        <f>U15+1</f>
        <v>45413</v>
      </c>
      <c r="U17" s="29">
        <f>EOMONTH(T17,0)</f>
        <v>45443</v>
      </c>
      <c r="V17" s="30">
        <f t="shared" ref="V17:V37" si="4">F17</f>
        <v>14565.15</v>
      </c>
      <c r="W17" s="31">
        <f t="shared" ref="W17:W37" si="5">-(U17-T17+1)/2</f>
        <v>-15.5</v>
      </c>
      <c r="X17" s="31">
        <f t="shared" ref="X17:X37" si="6">(U17-A17)+W17</f>
        <v>-20.5</v>
      </c>
      <c r="Y17" s="32">
        <f t="shared" ref="Y17:Y37" si="7">V17*X17</f>
        <v>-298585.57500000001</v>
      </c>
      <c r="AB17" s="29">
        <f>AC15+1</f>
        <v>45413</v>
      </c>
      <c r="AC17" s="29">
        <f>EOMONTH(AB17,0)</f>
        <v>45443</v>
      </c>
      <c r="AD17" s="30">
        <f t="shared" ref="AD17:AD37" si="8">H17</f>
        <v>53072.939999999995</v>
      </c>
      <c r="AE17" s="31">
        <f t="shared" ref="AE17:AE37" si="9">-(AC17-AB17+1)/2</f>
        <v>-15.5</v>
      </c>
      <c r="AF17" s="31">
        <f t="shared" ref="AF17:AF37" si="10">(AC17-A17)+AE17</f>
        <v>-20.5</v>
      </c>
      <c r="AG17" s="32">
        <f t="shared" ref="AG17:AG37" si="11">AD17*AF17</f>
        <v>-1087995.2699999998</v>
      </c>
    </row>
    <row r="18" spans="1:33" x14ac:dyDescent="0.25">
      <c r="A18" s="19" t="s">
        <v>17</v>
      </c>
      <c r="B18" s="19" t="s">
        <v>8</v>
      </c>
      <c r="C18" s="20">
        <v>-80840.28</v>
      </c>
      <c r="D18" s="21"/>
      <c r="E18" s="20">
        <v>-12149.17</v>
      </c>
      <c r="F18" s="21"/>
      <c r="G18" s="20">
        <v>-67264.850000000006</v>
      </c>
      <c r="H18" s="22"/>
      <c r="I18"/>
      <c r="J18" s="29"/>
      <c r="K18" s="29"/>
      <c r="L18" s="29"/>
      <c r="M18" s="29"/>
      <c r="N18" s="30"/>
      <c r="O18" s="31"/>
      <c r="P18" s="31"/>
      <c r="Q18" s="32"/>
      <c r="T18" s="29"/>
      <c r="U18" s="29"/>
      <c r="V18" s="30"/>
      <c r="W18" s="31"/>
      <c r="X18" s="31"/>
      <c r="Y18" s="32"/>
      <c r="AB18" s="29"/>
      <c r="AC18" s="29"/>
      <c r="AD18" s="30"/>
      <c r="AE18" s="31"/>
      <c r="AF18" s="31"/>
      <c r="AG18" s="32"/>
    </row>
    <row r="19" spans="1:33" x14ac:dyDescent="0.25">
      <c r="A19" s="19" t="s">
        <v>26</v>
      </c>
      <c r="B19" s="19" t="s">
        <v>6</v>
      </c>
      <c r="C19" s="20"/>
      <c r="D19" s="21">
        <v>80840.28</v>
      </c>
      <c r="E19" s="20"/>
      <c r="F19" s="21">
        <v>12149.17</v>
      </c>
      <c r="G19" s="20"/>
      <c r="H19" s="22">
        <v>67264.850000000006</v>
      </c>
      <c r="I19"/>
      <c r="J19" s="29">
        <f>DATEVALUE(A19)</f>
        <v>45476</v>
      </c>
      <c r="K19" s="29"/>
      <c r="L19" s="29">
        <f>M17+1</f>
        <v>45444</v>
      </c>
      <c r="M19" s="29">
        <f>EOMONTH(L19,0)</f>
        <v>45473</v>
      </c>
      <c r="N19" s="30">
        <f t="shared" si="0"/>
        <v>80840.28</v>
      </c>
      <c r="O19" s="31">
        <f t="shared" si="1"/>
        <v>-15</v>
      </c>
      <c r="P19" s="31">
        <f t="shared" si="2"/>
        <v>-18</v>
      </c>
      <c r="Q19" s="32">
        <f t="shared" si="3"/>
        <v>-1455125.04</v>
      </c>
      <c r="T19" s="29">
        <f>U17+1</f>
        <v>45444</v>
      </c>
      <c r="U19" s="29">
        <f>EOMONTH(T19,0)</f>
        <v>45473</v>
      </c>
      <c r="V19" s="30">
        <f t="shared" si="4"/>
        <v>12149.17</v>
      </c>
      <c r="W19" s="31">
        <f t="shared" si="5"/>
        <v>-15</v>
      </c>
      <c r="X19" s="31">
        <f t="shared" si="6"/>
        <v>-18</v>
      </c>
      <c r="Y19" s="32">
        <f t="shared" si="7"/>
        <v>-218685.06</v>
      </c>
      <c r="AB19" s="29">
        <f>AC17+1</f>
        <v>45444</v>
      </c>
      <c r="AC19" s="29">
        <f>EOMONTH(AB19,0)</f>
        <v>45473</v>
      </c>
      <c r="AD19" s="30">
        <f t="shared" si="8"/>
        <v>67264.850000000006</v>
      </c>
      <c r="AE19" s="31">
        <f t="shared" si="9"/>
        <v>-15</v>
      </c>
      <c r="AF19" s="31">
        <f t="shared" si="10"/>
        <v>-18</v>
      </c>
      <c r="AG19" s="32">
        <f t="shared" si="11"/>
        <v>-1210767.3</v>
      </c>
    </row>
    <row r="20" spans="1:33" x14ac:dyDescent="0.25">
      <c r="A20" s="19" t="s">
        <v>19</v>
      </c>
      <c r="B20" s="19" t="s">
        <v>8</v>
      </c>
      <c r="C20" s="20">
        <v>-63002.939999999995</v>
      </c>
      <c r="D20" s="21"/>
      <c r="E20" s="20">
        <v>-10950.93</v>
      </c>
      <c r="F20" s="21"/>
      <c r="G20" s="20">
        <v>-46175.9</v>
      </c>
      <c r="H20" s="22"/>
      <c r="I20"/>
      <c r="J20" s="29"/>
      <c r="K20" s="29"/>
      <c r="L20" s="29"/>
      <c r="M20" s="29"/>
      <c r="N20" s="30"/>
      <c r="O20" s="31"/>
      <c r="P20" s="31"/>
      <c r="Q20" s="32"/>
      <c r="T20" s="29"/>
      <c r="U20" s="29"/>
      <c r="V20" s="30"/>
      <c r="W20" s="31"/>
      <c r="X20" s="31"/>
      <c r="Y20" s="32"/>
      <c r="AB20" s="29"/>
      <c r="AC20" s="29"/>
      <c r="AD20" s="30"/>
      <c r="AE20" s="31"/>
      <c r="AF20" s="31"/>
      <c r="AG20" s="32"/>
    </row>
    <row r="21" spans="1:33" x14ac:dyDescent="0.25">
      <c r="A21" s="19" t="s">
        <v>27</v>
      </c>
      <c r="B21" s="19" t="s">
        <v>6</v>
      </c>
      <c r="C21" s="20"/>
      <c r="D21" s="21">
        <v>63002.939999999995</v>
      </c>
      <c r="E21" s="20"/>
      <c r="F21" s="21">
        <v>10950.93</v>
      </c>
      <c r="G21" s="20"/>
      <c r="H21" s="22">
        <v>46175.9</v>
      </c>
      <c r="I21"/>
      <c r="J21" s="29">
        <f>DATEVALUE(A21)</f>
        <v>45509</v>
      </c>
      <c r="K21" s="29"/>
      <c r="L21" s="29">
        <f>M19+1</f>
        <v>45474</v>
      </c>
      <c r="M21" s="29">
        <f>EOMONTH(L21,0)</f>
        <v>45504</v>
      </c>
      <c r="N21" s="30">
        <f t="shared" si="0"/>
        <v>63002.939999999995</v>
      </c>
      <c r="O21" s="31">
        <f t="shared" si="1"/>
        <v>-15.5</v>
      </c>
      <c r="P21" s="31">
        <f t="shared" si="2"/>
        <v>-20.5</v>
      </c>
      <c r="Q21" s="32">
        <f t="shared" si="3"/>
        <v>-1291560.2699999998</v>
      </c>
      <c r="T21" s="29">
        <f>U19+1</f>
        <v>45474</v>
      </c>
      <c r="U21" s="29">
        <f>EOMONTH(T21,0)</f>
        <v>45504</v>
      </c>
      <c r="V21" s="30">
        <f t="shared" si="4"/>
        <v>10950.93</v>
      </c>
      <c r="W21" s="31">
        <f t="shared" si="5"/>
        <v>-15.5</v>
      </c>
      <c r="X21" s="31">
        <f t="shared" si="6"/>
        <v>-20.5</v>
      </c>
      <c r="Y21" s="32">
        <f t="shared" si="7"/>
        <v>-224494.065</v>
      </c>
      <c r="AB21" s="29">
        <f>AC19+1</f>
        <v>45474</v>
      </c>
      <c r="AC21" s="29">
        <f>EOMONTH(AB21,0)</f>
        <v>45504</v>
      </c>
      <c r="AD21" s="30">
        <f t="shared" si="8"/>
        <v>46175.9</v>
      </c>
      <c r="AE21" s="31">
        <f t="shared" si="9"/>
        <v>-15.5</v>
      </c>
      <c r="AF21" s="31">
        <f t="shared" si="10"/>
        <v>-20.5</v>
      </c>
      <c r="AG21" s="32">
        <f t="shared" si="11"/>
        <v>-946605.95000000007</v>
      </c>
    </row>
    <row r="22" spans="1:33" x14ac:dyDescent="0.25">
      <c r="A22" s="19" t="s">
        <v>21</v>
      </c>
      <c r="B22" s="19" t="s">
        <v>8</v>
      </c>
      <c r="C22" s="20">
        <v>-74971.710000000021</v>
      </c>
      <c r="D22" s="21"/>
      <c r="E22" s="20">
        <v>-15374.449999999999</v>
      </c>
      <c r="F22" s="21"/>
      <c r="G22" s="20">
        <v>-33694.469999999994</v>
      </c>
      <c r="H22" s="22"/>
      <c r="I22"/>
      <c r="J22" s="29"/>
      <c r="K22" s="29"/>
      <c r="L22" s="29"/>
      <c r="M22" s="29"/>
      <c r="N22" s="30"/>
      <c r="O22" s="31"/>
      <c r="P22" s="31"/>
      <c r="Q22" s="32"/>
      <c r="T22" s="29"/>
      <c r="U22" s="29"/>
      <c r="V22" s="30"/>
      <c r="W22" s="31"/>
      <c r="X22" s="31"/>
      <c r="Y22" s="32"/>
      <c r="AB22" s="29"/>
      <c r="AC22" s="29"/>
      <c r="AD22" s="30"/>
      <c r="AE22" s="31"/>
      <c r="AF22" s="31"/>
      <c r="AG22" s="32"/>
    </row>
    <row r="23" spans="1:33" x14ac:dyDescent="0.25">
      <c r="A23" s="19" t="s">
        <v>28</v>
      </c>
      <c r="B23" s="19" t="s">
        <v>6</v>
      </c>
      <c r="C23" s="20"/>
      <c r="D23" s="21">
        <v>74971.710000000021</v>
      </c>
      <c r="E23" s="20"/>
      <c r="F23" s="21">
        <v>15374.449999999999</v>
      </c>
      <c r="G23" s="20"/>
      <c r="H23" s="22">
        <v>33694.469999999994</v>
      </c>
      <c r="I23"/>
      <c r="J23" s="29">
        <f>DATEVALUE(A23)</f>
        <v>45540</v>
      </c>
      <c r="K23" s="29"/>
      <c r="L23" s="29">
        <f>M21+1</f>
        <v>45505</v>
      </c>
      <c r="M23" s="29">
        <f>EOMONTH(L23,0)</f>
        <v>45535</v>
      </c>
      <c r="N23" s="30">
        <f t="shared" si="0"/>
        <v>74971.710000000021</v>
      </c>
      <c r="O23" s="31">
        <f t="shared" si="1"/>
        <v>-15.5</v>
      </c>
      <c r="P23" s="31">
        <f t="shared" si="2"/>
        <v>-20.5</v>
      </c>
      <c r="Q23" s="32">
        <f t="shared" si="3"/>
        <v>-1536920.0550000004</v>
      </c>
      <c r="T23" s="29">
        <f>U21+1</f>
        <v>45505</v>
      </c>
      <c r="U23" s="29">
        <f>EOMONTH(T23,0)</f>
        <v>45535</v>
      </c>
      <c r="V23" s="30">
        <f t="shared" si="4"/>
        <v>15374.449999999999</v>
      </c>
      <c r="W23" s="31">
        <f t="shared" si="5"/>
        <v>-15.5</v>
      </c>
      <c r="X23" s="31">
        <f t="shared" si="6"/>
        <v>-20.5</v>
      </c>
      <c r="Y23" s="32">
        <f t="shared" si="7"/>
        <v>-315176.22499999998</v>
      </c>
      <c r="AB23" s="29">
        <f>AC21+1</f>
        <v>45505</v>
      </c>
      <c r="AC23" s="29">
        <f>EOMONTH(AB23,0)</f>
        <v>45535</v>
      </c>
      <c r="AD23" s="30">
        <f t="shared" si="8"/>
        <v>33694.469999999994</v>
      </c>
      <c r="AE23" s="31">
        <f t="shared" si="9"/>
        <v>-15.5</v>
      </c>
      <c r="AF23" s="31">
        <f t="shared" si="10"/>
        <v>-20.5</v>
      </c>
      <c r="AG23" s="32">
        <f t="shared" si="11"/>
        <v>-690736.63499999989</v>
      </c>
    </row>
    <row r="24" spans="1:33" x14ac:dyDescent="0.25">
      <c r="A24" s="19" t="s">
        <v>23</v>
      </c>
      <c r="B24" s="19" t="s">
        <v>8</v>
      </c>
      <c r="C24" s="20">
        <v>-58551.41</v>
      </c>
      <c r="D24" s="21"/>
      <c r="E24" s="20">
        <v>-18131.34</v>
      </c>
      <c r="F24" s="21"/>
      <c r="G24" s="20">
        <v>-43400.969999999979</v>
      </c>
      <c r="H24" s="22"/>
      <c r="I24"/>
      <c r="J24" s="29"/>
      <c r="K24" s="29"/>
      <c r="L24" s="29"/>
      <c r="M24" s="29"/>
      <c r="N24" s="30"/>
      <c r="O24" s="31"/>
      <c r="P24" s="31"/>
      <c r="Q24" s="32"/>
      <c r="T24" s="29"/>
      <c r="U24" s="29"/>
      <c r="V24" s="30"/>
      <c r="W24" s="31"/>
      <c r="X24" s="31"/>
      <c r="Y24" s="32"/>
      <c r="AB24" s="29"/>
      <c r="AC24" s="29"/>
      <c r="AD24" s="30"/>
      <c r="AE24" s="31"/>
      <c r="AF24" s="31"/>
      <c r="AG24" s="32"/>
    </row>
    <row r="25" spans="1:33" x14ac:dyDescent="0.25">
      <c r="A25" s="19" t="s">
        <v>29</v>
      </c>
      <c r="B25" s="19" t="s">
        <v>6</v>
      </c>
      <c r="C25" s="20"/>
      <c r="D25" s="21">
        <v>58551.41</v>
      </c>
      <c r="E25" s="20"/>
      <c r="F25" s="21">
        <v>18131.34</v>
      </c>
      <c r="G25" s="20"/>
      <c r="H25" s="22">
        <v>43400.969999999979</v>
      </c>
      <c r="I25"/>
      <c r="J25" s="29">
        <f>DATEVALUE(A25)</f>
        <v>45568</v>
      </c>
      <c r="K25" s="29"/>
      <c r="L25" s="29">
        <f>M23+1</f>
        <v>45536</v>
      </c>
      <c r="M25" s="29">
        <f>EOMONTH(L25,0)</f>
        <v>45565</v>
      </c>
      <c r="N25" s="30">
        <f t="shared" si="0"/>
        <v>58551.41</v>
      </c>
      <c r="O25" s="31">
        <f t="shared" si="1"/>
        <v>-15</v>
      </c>
      <c r="P25" s="31">
        <f t="shared" si="2"/>
        <v>-18</v>
      </c>
      <c r="Q25" s="32">
        <f t="shared" si="3"/>
        <v>-1053925.3800000001</v>
      </c>
      <c r="T25" s="29">
        <f>U23+1</f>
        <v>45536</v>
      </c>
      <c r="U25" s="29">
        <f>EOMONTH(T25,0)</f>
        <v>45565</v>
      </c>
      <c r="V25" s="30">
        <f t="shared" si="4"/>
        <v>18131.34</v>
      </c>
      <c r="W25" s="31">
        <f t="shared" si="5"/>
        <v>-15</v>
      </c>
      <c r="X25" s="31">
        <f t="shared" si="6"/>
        <v>-18</v>
      </c>
      <c r="Y25" s="32">
        <f t="shared" si="7"/>
        <v>-326364.12</v>
      </c>
      <c r="AB25" s="29">
        <f>AC23+1</f>
        <v>45536</v>
      </c>
      <c r="AC25" s="29">
        <f>EOMONTH(AB25,0)</f>
        <v>45565</v>
      </c>
      <c r="AD25" s="30">
        <f t="shared" si="8"/>
        <v>43400.969999999979</v>
      </c>
      <c r="AE25" s="31">
        <f t="shared" si="9"/>
        <v>-15</v>
      </c>
      <c r="AF25" s="31">
        <f t="shared" si="10"/>
        <v>-18</v>
      </c>
      <c r="AG25" s="32">
        <f t="shared" si="11"/>
        <v>-781217.45999999961</v>
      </c>
    </row>
    <row r="26" spans="1:33" x14ac:dyDescent="0.25">
      <c r="A26" s="19" t="s">
        <v>30</v>
      </c>
      <c r="B26" s="19" t="s">
        <v>8</v>
      </c>
      <c r="C26" s="20">
        <v>-647417.9800000001</v>
      </c>
      <c r="D26" s="21"/>
      <c r="E26" s="20">
        <v>-12146.739999999998</v>
      </c>
      <c r="F26" s="21"/>
      <c r="G26" s="20">
        <v>-37013.329999999994</v>
      </c>
      <c r="H26" s="22"/>
      <c r="I26"/>
      <c r="J26" s="29"/>
      <c r="K26" s="29"/>
      <c r="L26" s="29"/>
      <c r="M26" s="29"/>
      <c r="N26" s="30"/>
      <c r="O26" s="31"/>
      <c r="P26" s="31"/>
      <c r="Q26" s="32"/>
      <c r="T26" s="29"/>
      <c r="U26" s="29"/>
      <c r="V26" s="30"/>
      <c r="W26" s="31"/>
      <c r="X26" s="31"/>
      <c r="Y26" s="32"/>
      <c r="AB26" s="29"/>
      <c r="AC26" s="29"/>
      <c r="AD26" s="30"/>
      <c r="AE26" s="31"/>
      <c r="AF26" s="31"/>
      <c r="AG26" s="32"/>
    </row>
    <row r="27" spans="1:33" x14ac:dyDescent="0.25">
      <c r="A27" s="19" t="s">
        <v>31</v>
      </c>
      <c r="B27" s="19" t="s">
        <v>6</v>
      </c>
      <c r="C27" s="20"/>
      <c r="D27" s="21">
        <v>647417.9800000001</v>
      </c>
      <c r="E27" s="20"/>
      <c r="F27" s="21">
        <v>12146.739999999998</v>
      </c>
      <c r="G27" s="20"/>
      <c r="H27" s="22">
        <v>37013.329999999994</v>
      </c>
      <c r="I27"/>
      <c r="J27" s="29">
        <f>DATEVALUE(A27)</f>
        <v>45600</v>
      </c>
      <c r="K27" s="29"/>
      <c r="L27" s="29">
        <f>M25+1</f>
        <v>45566</v>
      </c>
      <c r="M27" s="29">
        <f>EOMONTH(L27,0)</f>
        <v>45596</v>
      </c>
      <c r="N27" s="30">
        <f t="shared" si="0"/>
        <v>647417.9800000001</v>
      </c>
      <c r="O27" s="31">
        <f t="shared" si="1"/>
        <v>-15.5</v>
      </c>
      <c r="P27" s="31">
        <f t="shared" si="2"/>
        <v>-19.5</v>
      </c>
      <c r="Q27" s="32">
        <f t="shared" si="3"/>
        <v>-12624650.610000001</v>
      </c>
      <c r="T27" s="29">
        <f>U25+1</f>
        <v>45566</v>
      </c>
      <c r="U27" s="29">
        <f>EOMONTH(T27,0)</f>
        <v>45596</v>
      </c>
      <c r="V27" s="30">
        <f t="shared" si="4"/>
        <v>12146.739999999998</v>
      </c>
      <c r="W27" s="31">
        <f t="shared" si="5"/>
        <v>-15.5</v>
      </c>
      <c r="X27" s="31">
        <f t="shared" si="6"/>
        <v>-19.5</v>
      </c>
      <c r="Y27" s="32">
        <f t="shared" si="7"/>
        <v>-236861.42999999996</v>
      </c>
      <c r="AB27" s="29">
        <f>AC25+1</f>
        <v>45566</v>
      </c>
      <c r="AC27" s="29">
        <f>EOMONTH(AB27,0)</f>
        <v>45596</v>
      </c>
      <c r="AD27" s="30">
        <f t="shared" si="8"/>
        <v>37013.329999999994</v>
      </c>
      <c r="AE27" s="31">
        <f t="shared" si="9"/>
        <v>-15.5</v>
      </c>
      <c r="AF27" s="31">
        <f t="shared" si="10"/>
        <v>-19.5</v>
      </c>
      <c r="AG27" s="32">
        <f t="shared" si="11"/>
        <v>-721759.93499999994</v>
      </c>
    </row>
    <row r="28" spans="1:33" x14ac:dyDescent="0.25">
      <c r="A28" s="19" t="s">
        <v>32</v>
      </c>
      <c r="B28" s="19" t="s">
        <v>8</v>
      </c>
      <c r="C28" s="20">
        <v>-122886.08000000002</v>
      </c>
      <c r="D28" s="21"/>
      <c r="E28" s="20">
        <v>-28369.239999999994</v>
      </c>
      <c r="F28" s="21"/>
      <c r="G28" s="20">
        <v>-102800.03000000003</v>
      </c>
      <c r="H28" s="22"/>
      <c r="I28"/>
      <c r="J28" s="29"/>
      <c r="K28" s="29"/>
      <c r="L28" s="29"/>
      <c r="M28" s="29"/>
      <c r="N28" s="30"/>
      <c r="O28" s="31"/>
      <c r="P28" s="31"/>
      <c r="Q28" s="32"/>
      <c r="T28" s="29"/>
      <c r="U28" s="29"/>
      <c r="V28" s="30"/>
      <c r="W28" s="31"/>
      <c r="X28" s="31"/>
      <c r="Y28" s="32"/>
      <c r="AB28" s="29"/>
      <c r="AC28" s="29"/>
      <c r="AD28" s="30"/>
      <c r="AE28" s="31"/>
      <c r="AF28" s="31"/>
      <c r="AG28" s="32"/>
    </row>
    <row r="29" spans="1:33" x14ac:dyDescent="0.25">
      <c r="A29" s="19" t="s">
        <v>42</v>
      </c>
      <c r="B29" s="19" t="s">
        <v>6</v>
      </c>
      <c r="C29" s="20"/>
      <c r="D29" s="21">
        <v>122886.08000000002</v>
      </c>
      <c r="E29" s="20"/>
      <c r="F29" s="21">
        <v>28369.239999999994</v>
      </c>
      <c r="G29" s="20"/>
      <c r="H29" s="22">
        <v>102800.03000000003</v>
      </c>
      <c r="I29"/>
      <c r="J29" s="29">
        <f>DATEVALUE(A29)</f>
        <v>45630</v>
      </c>
      <c r="K29" s="29"/>
      <c r="L29" s="29">
        <f>M27+1</f>
        <v>45597</v>
      </c>
      <c r="M29" s="29">
        <f>EOMONTH(L29,0)</f>
        <v>45626</v>
      </c>
      <c r="N29" s="30">
        <f t="shared" si="0"/>
        <v>122886.08000000002</v>
      </c>
      <c r="O29" s="31">
        <f t="shared" si="1"/>
        <v>-15</v>
      </c>
      <c r="P29" s="31">
        <f t="shared" si="2"/>
        <v>-19</v>
      </c>
      <c r="Q29" s="32">
        <f t="shared" si="3"/>
        <v>-2334835.5200000005</v>
      </c>
      <c r="T29" s="29">
        <f>U27+1</f>
        <v>45597</v>
      </c>
      <c r="U29" s="29">
        <f>EOMONTH(T29,0)</f>
        <v>45626</v>
      </c>
      <c r="V29" s="30">
        <f t="shared" si="4"/>
        <v>28369.239999999994</v>
      </c>
      <c r="W29" s="31">
        <f t="shared" si="5"/>
        <v>-15</v>
      </c>
      <c r="X29" s="31">
        <f t="shared" si="6"/>
        <v>-19</v>
      </c>
      <c r="Y29" s="32">
        <f t="shared" si="7"/>
        <v>-539015.55999999994</v>
      </c>
      <c r="AB29" s="29">
        <f>AC27+1</f>
        <v>45597</v>
      </c>
      <c r="AC29" s="29">
        <f>EOMONTH(AB29,0)</f>
        <v>45626</v>
      </c>
      <c r="AD29" s="30">
        <f t="shared" si="8"/>
        <v>102800.03000000003</v>
      </c>
      <c r="AE29" s="31">
        <f t="shared" si="9"/>
        <v>-15</v>
      </c>
      <c r="AF29" s="31">
        <f t="shared" si="10"/>
        <v>-19</v>
      </c>
      <c r="AG29" s="32">
        <f t="shared" si="11"/>
        <v>-1953200.5700000005</v>
      </c>
    </row>
    <row r="30" spans="1:33" x14ac:dyDescent="0.25">
      <c r="A30" s="19" t="s">
        <v>34</v>
      </c>
      <c r="B30" s="19" t="s">
        <v>8</v>
      </c>
      <c r="C30" s="20">
        <v>-15482.130000000001</v>
      </c>
      <c r="D30" s="21"/>
      <c r="E30" s="20">
        <v>-21017.120000000003</v>
      </c>
      <c r="F30" s="21"/>
      <c r="G30" s="20">
        <v>-546077.6</v>
      </c>
      <c r="H30" s="22"/>
      <c r="I30"/>
      <c r="J30" s="29"/>
      <c r="K30" s="29"/>
      <c r="L30" s="29"/>
      <c r="M30" s="29"/>
      <c r="N30" s="30"/>
      <c r="O30" s="31"/>
      <c r="P30" s="31"/>
      <c r="Q30" s="32"/>
      <c r="T30" s="29"/>
      <c r="U30" s="29"/>
      <c r="V30" s="30"/>
      <c r="W30" s="31"/>
      <c r="X30" s="31"/>
      <c r="Y30" s="32"/>
      <c r="AB30" s="29"/>
      <c r="AC30" s="29"/>
      <c r="AD30" s="30"/>
      <c r="AE30" s="31"/>
      <c r="AF30" s="31"/>
      <c r="AG30" s="32"/>
    </row>
    <row r="31" spans="1:33" x14ac:dyDescent="0.25">
      <c r="A31" s="19" t="s">
        <v>43</v>
      </c>
      <c r="B31" s="19" t="s">
        <v>6</v>
      </c>
      <c r="C31" s="20"/>
      <c r="D31" s="21">
        <v>15482.130000000001</v>
      </c>
      <c r="E31" s="20"/>
      <c r="F31" s="21">
        <v>21017.120000000003</v>
      </c>
      <c r="G31" s="20"/>
      <c r="H31" s="22">
        <v>546077.6</v>
      </c>
      <c r="I31"/>
      <c r="J31" s="29">
        <f>DATEVALUE(A31)</f>
        <v>45663</v>
      </c>
      <c r="K31" s="29"/>
      <c r="L31" s="29">
        <f>M29+1</f>
        <v>45627</v>
      </c>
      <c r="M31" s="29">
        <f>EOMONTH(L31,0)</f>
        <v>45657</v>
      </c>
      <c r="N31" s="30">
        <f t="shared" si="0"/>
        <v>15482.130000000001</v>
      </c>
      <c r="O31" s="31">
        <f t="shared" si="1"/>
        <v>-15.5</v>
      </c>
      <c r="P31" s="31">
        <f t="shared" si="2"/>
        <v>-21.5</v>
      </c>
      <c r="Q31" s="32">
        <f t="shared" si="3"/>
        <v>-332865.79500000004</v>
      </c>
      <c r="T31" s="29">
        <f>U29+1</f>
        <v>45627</v>
      </c>
      <c r="U31" s="29">
        <f>EOMONTH(T31,0)</f>
        <v>45657</v>
      </c>
      <c r="V31" s="30">
        <f t="shared" si="4"/>
        <v>21017.120000000003</v>
      </c>
      <c r="W31" s="31">
        <f t="shared" si="5"/>
        <v>-15.5</v>
      </c>
      <c r="X31" s="31">
        <f t="shared" si="6"/>
        <v>-21.5</v>
      </c>
      <c r="Y31" s="32">
        <f t="shared" si="7"/>
        <v>-451868.08000000007</v>
      </c>
      <c r="AB31" s="29">
        <f>AC29+1</f>
        <v>45627</v>
      </c>
      <c r="AC31" s="29">
        <f>EOMONTH(AB31,0)</f>
        <v>45657</v>
      </c>
      <c r="AD31" s="30">
        <f t="shared" si="8"/>
        <v>546077.6</v>
      </c>
      <c r="AE31" s="31">
        <f t="shared" si="9"/>
        <v>-15.5</v>
      </c>
      <c r="AF31" s="31">
        <f t="shared" si="10"/>
        <v>-21.5</v>
      </c>
      <c r="AG31" s="32">
        <f t="shared" si="11"/>
        <v>-11740668.4</v>
      </c>
    </row>
    <row r="32" spans="1:33" x14ac:dyDescent="0.25">
      <c r="A32" s="19" t="s">
        <v>36</v>
      </c>
      <c r="B32" s="19" t="s">
        <v>8</v>
      </c>
      <c r="C32" s="20">
        <v>-293921.09000000003</v>
      </c>
      <c r="D32" s="21"/>
      <c r="E32" s="20">
        <v>-102430.49999999997</v>
      </c>
      <c r="F32" s="21"/>
      <c r="G32" s="20">
        <v>444828.62000000011</v>
      </c>
      <c r="H32" s="22"/>
      <c r="I32"/>
      <c r="J32" s="29"/>
      <c r="K32" s="29"/>
      <c r="L32" s="29"/>
      <c r="M32" s="29"/>
      <c r="N32" s="30"/>
      <c r="O32" s="31"/>
      <c r="P32" s="31"/>
      <c r="Q32" s="32"/>
      <c r="T32" s="29"/>
      <c r="U32" s="29"/>
      <c r="V32" s="30"/>
      <c r="W32" s="31"/>
      <c r="X32" s="31"/>
      <c r="Y32" s="32"/>
      <c r="AB32" s="29"/>
      <c r="AC32" s="29"/>
      <c r="AD32" s="30"/>
      <c r="AE32" s="31"/>
      <c r="AF32" s="31"/>
      <c r="AG32" s="32"/>
    </row>
    <row r="33" spans="1:34" x14ac:dyDescent="0.25">
      <c r="A33" s="19" t="s">
        <v>44</v>
      </c>
      <c r="B33" s="19" t="s">
        <v>6</v>
      </c>
      <c r="C33" s="20"/>
      <c r="D33" s="21">
        <v>293921.09000000003</v>
      </c>
      <c r="E33" s="20"/>
      <c r="F33" s="21">
        <v>102430.49999999997</v>
      </c>
      <c r="G33" s="20"/>
      <c r="H33" s="22">
        <v>-444828.62000000011</v>
      </c>
      <c r="I33"/>
      <c r="J33" s="29">
        <f>DATEVALUE(A33)</f>
        <v>45693</v>
      </c>
      <c r="K33" s="29"/>
      <c r="L33" s="29">
        <f>M31+1</f>
        <v>45658</v>
      </c>
      <c r="M33" s="29">
        <f>EOMONTH(L33,0)</f>
        <v>45688</v>
      </c>
      <c r="N33" s="30">
        <f t="shared" si="0"/>
        <v>293921.09000000003</v>
      </c>
      <c r="O33" s="31">
        <f t="shared" si="1"/>
        <v>-15.5</v>
      </c>
      <c r="P33" s="31">
        <f t="shared" si="2"/>
        <v>-20.5</v>
      </c>
      <c r="Q33" s="32">
        <f t="shared" si="3"/>
        <v>-6025382.3450000007</v>
      </c>
      <c r="T33" s="29">
        <f>U31+1</f>
        <v>45658</v>
      </c>
      <c r="U33" s="29">
        <f>EOMONTH(T33,0)</f>
        <v>45688</v>
      </c>
      <c r="V33" s="30">
        <f t="shared" si="4"/>
        <v>102430.49999999997</v>
      </c>
      <c r="W33" s="31">
        <f t="shared" si="5"/>
        <v>-15.5</v>
      </c>
      <c r="X33" s="31">
        <f t="shared" si="6"/>
        <v>-20.5</v>
      </c>
      <c r="Y33" s="32">
        <f t="shared" si="7"/>
        <v>-2099825.2499999995</v>
      </c>
      <c r="AB33" s="29">
        <f>AC31+1</f>
        <v>45658</v>
      </c>
      <c r="AC33" s="29">
        <f>EOMONTH(AB33,0)</f>
        <v>45688</v>
      </c>
      <c r="AD33" s="30">
        <f t="shared" si="8"/>
        <v>-444828.62000000011</v>
      </c>
      <c r="AE33" s="31">
        <f t="shared" si="9"/>
        <v>-15.5</v>
      </c>
      <c r="AF33" s="31">
        <f t="shared" si="10"/>
        <v>-20.5</v>
      </c>
      <c r="AG33" s="32">
        <f t="shared" si="11"/>
        <v>9118986.7100000028</v>
      </c>
    </row>
    <row r="34" spans="1:34" x14ac:dyDescent="0.25">
      <c r="A34" s="19" t="s">
        <v>38</v>
      </c>
      <c r="B34" s="19" t="s">
        <v>8</v>
      </c>
      <c r="C34" s="20">
        <v>-91361.3</v>
      </c>
      <c r="D34" s="21"/>
      <c r="E34" s="20">
        <v>-14671.650000000001</v>
      </c>
      <c r="F34" s="21"/>
      <c r="G34" s="20">
        <v>55045.2</v>
      </c>
      <c r="H34" s="22"/>
      <c r="I34"/>
      <c r="J34" s="29"/>
      <c r="K34" s="29"/>
      <c r="L34" s="29"/>
      <c r="M34" s="29"/>
      <c r="N34" s="30"/>
      <c r="O34" s="31"/>
      <c r="P34" s="31"/>
      <c r="Q34" s="32"/>
      <c r="T34" s="29"/>
      <c r="U34" s="29"/>
      <c r="V34" s="30"/>
      <c r="W34" s="31"/>
      <c r="X34" s="31"/>
      <c r="Y34" s="32"/>
      <c r="AB34" s="29"/>
      <c r="AC34" s="29"/>
      <c r="AD34" s="30"/>
      <c r="AE34" s="31"/>
      <c r="AF34" s="31"/>
      <c r="AG34" s="32"/>
    </row>
    <row r="35" spans="1:34" x14ac:dyDescent="0.25">
      <c r="A35" s="19" t="s">
        <v>45</v>
      </c>
      <c r="B35" s="19" t="s">
        <v>6</v>
      </c>
      <c r="C35" s="20"/>
      <c r="D35" s="21">
        <v>91361.299999999988</v>
      </c>
      <c r="E35" s="20"/>
      <c r="F35" s="21">
        <v>14671.649999999998</v>
      </c>
      <c r="G35" s="20"/>
      <c r="H35" s="22">
        <v>-55045.200000000004</v>
      </c>
      <c r="I35"/>
      <c r="J35" s="29">
        <f>DATEVALUE(A35)</f>
        <v>45721</v>
      </c>
      <c r="K35" s="29"/>
      <c r="L35" s="29">
        <f>M33+1</f>
        <v>45689</v>
      </c>
      <c r="M35" s="29">
        <f>EOMONTH(L35,0)</f>
        <v>45716</v>
      </c>
      <c r="N35" s="30">
        <f t="shared" si="0"/>
        <v>91361.299999999988</v>
      </c>
      <c r="O35" s="31">
        <f t="shared" si="1"/>
        <v>-14</v>
      </c>
      <c r="P35" s="31">
        <f t="shared" si="2"/>
        <v>-19</v>
      </c>
      <c r="Q35" s="32">
        <f t="shared" si="3"/>
        <v>-1735864.6999999997</v>
      </c>
      <c r="T35" s="29">
        <f>U33+1</f>
        <v>45689</v>
      </c>
      <c r="U35" s="29">
        <f>EOMONTH(T35,0)</f>
        <v>45716</v>
      </c>
      <c r="V35" s="30">
        <f t="shared" si="4"/>
        <v>14671.649999999998</v>
      </c>
      <c r="W35" s="31">
        <f t="shared" si="5"/>
        <v>-14</v>
      </c>
      <c r="X35" s="31">
        <f t="shared" si="6"/>
        <v>-19</v>
      </c>
      <c r="Y35" s="32">
        <f t="shared" si="7"/>
        <v>-278761.34999999998</v>
      </c>
      <c r="AB35" s="29">
        <f>AC33+1</f>
        <v>45689</v>
      </c>
      <c r="AC35" s="29">
        <f>EOMONTH(AB35,0)</f>
        <v>45716</v>
      </c>
      <c r="AD35" s="30">
        <f t="shared" si="8"/>
        <v>-55045.200000000004</v>
      </c>
      <c r="AE35" s="31">
        <f t="shared" si="9"/>
        <v>-14</v>
      </c>
      <c r="AF35" s="31">
        <f t="shared" si="10"/>
        <v>-19</v>
      </c>
      <c r="AG35" s="32">
        <f t="shared" si="11"/>
        <v>1045858.8</v>
      </c>
    </row>
    <row r="36" spans="1:34" x14ac:dyDescent="0.25">
      <c r="A36" s="19" t="s">
        <v>40</v>
      </c>
      <c r="B36" s="19" t="s">
        <v>8</v>
      </c>
      <c r="C36" s="20">
        <v>-120590.94</v>
      </c>
      <c r="D36" s="21"/>
      <c r="E36" s="20">
        <v>-26710.880000000008</v>
      </c>
      <c r="F36" s="21"/>
      <c r="G36" s="20">
        <v>-14240.09</v>
      </c>
      <c r="H36" s="22"/>
      <c r="I36"/>
      <c r="J36" s="29"/>
      <c r="K36" s="29"/>
      <c r="L36" s="29"/>
      <c r="M36" s="29"/>
      <c r="N36" s="30"/>
      <c r="O36" s="31"/>
      <c r="P36" s="31"/>
      <c r="Q36" s="32"/>
      <c r="T36" s="29"/>
      <c r="U36" s="29"/>
      <c r="V36" s="30"/>
      <c r="W36" s="31"/>
      <c r="X36" s="31"/>
      <c r="Y36" s="32"/>
      <c r="AB36" s="29"/>
      <c r="AC36" s="29"/>
      <c r="AD36" s="30"/>
      <c r="AE36" s="31"/>
      <c r="AF36" s="31"/>
      <c r="AG36" s="32"/>
    </row>
    <row r="37" spans="1:34" x14ac:dyDescent="0.25">
      <c r="A37" s="19" t="s">
        <v>46</v>
      </c>
      <c r="B37" s="19" t="s">
        <v>6</v>
      </c>
      <c r="C37" s="20"/>
      <c r="D37" s="21">
        <v>120590.94</v>
      </c>
      <c r="E37" s="20"/>
      <c r="F37" s="21">
        <v>26710.880000000008</v>
      </c>
      <c r="G37" s="20"/>
      <c r="H37" s="22">
        <v>14240.09</v>
      </c>
      <c r="I37"/>
      <c r="J37" s="29">
        <f>DATEVALUE(A37)</f>
        <v>45750</v>
      </c>
      <c r="K37" s="29"/>
      <c r="L37" s="29">
        <f>M35+1</f>
        <v>45717</v>
      </c>
      <c r="M37" s="29">
        <f>EOMONTH(L37,0)</f>
        <v>45747</v>
      </c>
      <c r="N37" s="30">
        <f t="shared" si="0"/>
        <v>120590.94</v>
      </c>
      <c r="O37" s="31">
        <f t="shared" si="1"/>
        <v>-15.5</v>
      </c>
      <c r="P37" s="31">
        <f t="shared" si="2"/>
        <v>-18.5</v>
      </c>
      <c r="Q37" s="32">
        <f t="shared" si="3"/>
        <v>-2230932.39</v>
      </c>
      <c r="T37" s="29">
        <f>U35+1</f>
        <v>45717</v>
      </c>
      <c r="U37" s="29">
        <f>EOMONTH(T37,0)</f>
        <v>45747</v>
      </c>
      <c r="V37" s="30">
        <f t="shared" si="4"/>
        <v>26710.880000000008</v>
      </c>
      <c r="W37" s="31">
        <f t="shared" si="5"/>
        <v>-15.5</v>
      </c>
      <c r="X37" s="31">
        <f t="shared" si="6"/>
        <v>-18.5</v>
      </c>
      <c r="Y37" s="32">
        <f t="shared" si="7"/>
        <v>-494151.28000000014</v>
      </c>
      <c r="AB37" s="29">
        <f>AC35+1</f>
        <v>45717</v>
      </c>
      <c r="AC37" s="29">
        <f>EOMONTH(AB37,0)</f>
        <v>45747</v>
      </c>
      <c r="AD37" s="30">
        <f t="shared" si="8"/>
        <v>14240.09</v>
      </c>
      <c r="AE37" s="31">
        <f t="shared" si="9"/>
        <v>-15.5</v>
      </c>
      <c r="AF37" s="31">
        <f t="shared" si="10"/>
        <v>-18.5</v>
      </c>
      <c r="AG37" s="32">
        <f t="shared" si="11"/>
        <v>-263441.66499999998</v>
      </c>
    </row>
    <row r="38" spans="1:34" x14ac:dyDescent="0.25">
      <c r="A38" s="23" t="s">
        <v>2</v>
      </c>
      <c r="B38" s="24"/>
      <c r="C38" s="25">
        <v>-1835963.62</v>
      </c>
      <c r="D38" s="26">
        <v>1835963.62</v>
      </c>
      <c r="E38" s="25">
        <v>-289009.05</v>
      </c>
      <c r="F38" s="26">
        <v>289009.05</v>
      </c>
      <c r="G38" s="25">
        <v>-481326.45999999985</v>
      </c>
      <c r="H38" s="27">
        <v>481326.45999999985</v>
      </c>
      <c r="I38"/>
      <c r="J38" s="29"/>
      <c r="K38" s="29"/>
      <c r="L38" s="29"/>
      <c r="M38" s="29"/>
      <c r="N38" s="33">
        <f>SUM(N15:N37)</f>
        <v>1835963.62</v>
      </c>
      <c r="O38" s="34"/>
      <c r="P38" s="34"/>
      <c r="Q38" s="33">
        <f>SUM(Q15:Q37)</f>
        <v>-35676946.045000002</v>
      </c>
      <c r="R38" s="35">
        <f>Q38/N38</f>
        <v>-19.432272870962443</v>
      </c>
      <c r="S38" s="36"/>
      <c r="T38" s="37"/>
      <c r="U38" s="37"/>
      <c r="V38" s="33">
        <f>SUM(V15:V37)</f>
        <v>289009.05</v>
      </c>
      <c r="W38" s="34"/>
      <c r="X38" s="34"/>
      <c r="Y38" s="33">
        <f>SUM(Y15:Y37)</f>
        <v>-5696149.9549999991</v>
      </c>
      <c r="Z38" s="35">
        <f>Y38/V38</f>
        <v>-19.709244243389609</v>
      </c>
      <c r="AA38" s="36"/>
      <c r="AB38" s="37"/>
      <c r="AC38" s="37"/>
      <c r="AD38" s="33">
        <f>SUM(AD15:AD37)</f>
        <v>481326.45999999985</v>
      </c>
      <c r="AE38" s="34"/>
      <c r="AF38" s="34"/>
      <c r="AG38" s="33">
        <f>SUM(AG15:AG37)</f>
        <v>-9868369.3749999944</v>
      </c>
      <c r="AH38" s="35">
        <f>AG38/AD38</f>
        <v>-20.502445211509873</v>
      </c>
    </row>
    <row r="39" spans="1:34" x14ac:dyDescent="0.25">
      <c r="A39"/>
      <c r="B39"/>
      <c r="C39"/>
      <c r="D39"/>
      <c r="E39"/>
      <c r="F39"/>
      <c r="G39"/>
      <c r="H39"/>
      <c r="I39"/>
      <c r="J39" s="29"/>
      <c r="K39" s="29"/>
      <c r="L39" s="29"/>
      <c r="M39" s="29"/>
      <c r="T39" s="29"/>
      <c r="U39" s="29"/>
      <c r="Y39" s="38"/>
      <c r="AB39" s="29"/>
      <c r="AC39" s="29"/>
      <c r="AG39" s="38"/>
    </row>
    <row r="40" spans="1:34" x14ac:dyDescent="0.25">
      <c r="A40"/>
      <c r="B40"/>
      <c r="C40"/>
      <c r="D40"/>
      <c r="E40"/>
      <c r="F40"/>
      <c r="G40"/>
      <c r="H40"/>
      <c r="I40"/>
      <c r="N40" s="39"/>
      <c r="Q40" s="38"/>
      <c r="V40" s="38"/>
      <c r="Y40" s="38"/>
      <c r="AD40" s="38"/>
      <c r="AG40" s="38"/>
    </row>
    <row r="41" spans="1:34" x14ac:dyDescent="0.25">
      <c r="A41"/>
      <c r="B41"/>
      <c r="C41"/>
      <c r="D41"/>
      <c r="E41"/>
      <c r="F41"/>
      <c r="G41"/>
      <c r="H41"/>
      <c r="I41"/>
      <c r="J41"/>
    </row>
    <row r="42" spans="1:34" x14ac:dyDescent="0.25">
      <c r="A42"/>
      <c r="B42"/>
      <c r="C42"/>
      <c r="D42"/>
      <c r="E42"/>
      <c r="F42"/>
      <c r="G42"/>
      <c r="H42"/>
      <c r="I42"/>
      <c r="J42"/>
    </row>
    <row r="43" spans="1:34" x14ac:dyDescent="0.25">
      <c r="A43"/>
      <c r="B43"/>
      <c r="C43"/>
      <c r="D43"/>
      <c r="E43"/>
      <c r="F43"/>
      <c r="G43"/>
      <c r="H43"/>
      <c r="I43"/>
      <c r="J43"/>
    </row>
    <row r="44" spans="1:34" x14ac:dyDescent="0.25">
      <c r="A44"/>
      <c r="B44"/>
      <c r="C44"/>
      <c r="D44"/>
      <c r="E44"/>
      <c r="F44"/>
      <c r="G44"/>
      <c r="H44"/>
      <c r="I44"/>
      <c r="J44"/>
    </row>
    <row r="45" spans="1:34" x14ac:dyDescent="0.25">
      <c r="A45"/>
      <c r="B45"/>
      <c r="C45"/>
      <c r="D45"/>
      <c r="E45"/>
      <c r="F45"/>
      <c r="G45"/>
      <c r="H45"/>
      <c r="I45"/>
      <c r="J45"/>
    </row>
    <row r="46" spans="1:34" x14ac:dyDescent="0.25">
      <c r="A46"/>
      <c r="B46"/>
      <c r="C46"/>
      <c r="D46"/>
      <c r="E46"/>
      <c r="F46"/>
      <c r="G46"/>
      <c r="H46"/>
      <c r="I46"/>
      <c r="J46"/>
    </row>
    <row r="47" spans="1:34" x14ac:dyDescent="0.25">
      <c r="A47"/>
      <c r="B47"/>
      <c r="C47"/>
      <c r="D47"/>
      <c r="E47"/>
      <c r="F47"/>
      <c r="G47"/>
      <c r="H47"/>
      <c r="I47"/>
      <c r="J47"/>
    </row>
    <row r="48" spans="1:34" x14ac:dyDescent="0.25">
      <c r="A48"/>
      <c r="B48"/>
      <c r="C48"/>
      <c r="D48"/>
      <c r="E48"/>
      <c r="F48"/>
      <c r="G48"/>
      <c r="H48"/>
      <c r="I48"/>
      <c r="J48"/>
    </row>
    <row r="49" spans="1:10" x14ac:dyDescent="0.25">
      <c r="A49"/>
      <c r="B49"/>
      <c r="C49"/>
      <c r="D49"/>
      <c r="E49"/>
      <c r="F49"/>
      <c r="G49"/>
      <c r="H49"/>
      <c r="I49"/>
      <c r="J49"/>
    </row>
    <row r="50" spans="1:10" x14ac:dyDescent="0.25">
      <c r="A50"/>
      <c r="B50"/>
      <c r="C50"/>
      <c r="D50"/>
      <c r="E50"/>
      <c r="F50"/>
      <c r="G50"/>
      <c r="H50"/>
      <c r="I50"/>
      <c r="J50"/>
    </row>
    <row r="51" spans="1:10" x14ac:dyDescent="0.25">
      <c r="A51"/>
      <c r="B51"/>
      <c r="C51"/>
      <c r="D51"/>
      <c r="E51"/>
      <c r="F51"/>
      <c r="G51"/>
      <c r="H51"/>
      <c r="I51"/>
      <c r="J51"/>
    </row>
    <row r="52" spans="1:10" x14ac:dyDescent="0.25">
      <c r="A52"/>
      <c r="B52"/>
      <c r="C52"/>
      <c r="D52"/>
      <c r="E52"/>
      <c r="F52"/>
      <c r="G52"/>
      <c r="H52"/>
      <c r="I52"/>
      <c r="J52"/>
    </row>
    <row r="53" spans="1:10" x14ac:dyDescent="0.25">
      <c r="A53"/>
      <c r="B53"/>
      <c r="C53"/>
      <c r="D53"/>
      <c r="E53"/>
      <c r="F53"/>
      <c r="G53"/>
      <c r="H53"/>
      <c r="I53"/>
      <c r="J53"/>
    </row>
    <row r="54" spans="1:10" x14ac:dyDescent="0.25">
      <c r="A54"/>
      <c r="B54"/>
      <c r="C54"/>
      <c r="D54"/>
      <c r="E54"/>
      <c r="F54"/>
      <c r="G54"/>
      <c r="H54"/>
      <c r="I54"/>
      <c r="J54"/>
    </row>
    <row r="55" spans="1:10" x14ac:dyDescent="0.25">
      <c r="A55"/>
      <c r="B55"/>
      <c r="C55"/>
      <c r="D55"/>
      <c r="E55"/>
      <c r="F55"/>
      <c r="G55"/>
      <c r="H55"/>
      <c r="I55"/>
      <c r="J55"/>
    </row>
    <row r="56" spans="1:10" x14ac:dyDescent="0.25">
      <c r="A56"/>
      <c r="B56"/>
      <c r="C56"/>
      <c r="D56"/>
      <c r="E56"/>
      <c r="F56"/>
      <c r="G56"/>
      <c r="H56"/>
      <c r="I56"/>
      <c r="J56"/>
    </row>
    <row r="57" spans="1:10" x14ac:dyDescent="0.25">
      <c r="A57"/>
      <c r="B57"/>
      <c r="C57"/>
      <c r="D57"/>
      <c r="E57"/>
      <c r="F57"/>
      <c r="G57"/>
      <c r="H57"/>
      <c r="I57"/>
      <c r="J57"/>
    </row>
    <row r="58" spans="1:10" x14ac:dyDescent="0.25">
      <c r="A58"/>
      <c r="B58"/>
      <c r="C58"/>
      <c r="D58"/>
      <c r="E58"/>
      <c r="F58"/>
      <c r="G58"/>
      <c r="H58"/>
      <c r="I58"/>
      <c r="J58"/>
    </row>
    <row r="59" spans="1:10" x14ac:dyDescent="0.25">
      <c r="A59"/>
      <c r="B59"/>
      <c r="C59"/>
      <c r="D59"/>
      <c r="E59"/>
      <c r="F59"/>
      <c r="G59"/>
      <c r="H59"/>
      <c r="I59"/>
      <c r="J59"/>
    </row>
    <row r="60" spans="1:10" x14ac:dyDescent="0.25">
      <c r="A60"/>
      <c r="B60"/>
      <c r="C60"/>
      <c r="D60"/>
      <c r="E60"/>
      <c r="F60"/>
      <c r="G60"/>
      <c r="H60"/>
      <c r="I60"/>
      <c r="J60"/>
    </row>
    <row r="61" spans="1:10" x14ac:dyDescent="0.25">
      <c r="A61"/>
      <c r="B61"/>
      <c r="C61"/>
      <c r="D61"/>
      <c r="E61"/>
      <c r="F61"/>
      <c r="G61"/>
      <c r="H61"/>
      <c r="I61"/>
      <c r="J61"/>
    </row>
    <row r="62" spans="1:10" x14ac:dyDescent="0.25">
      <c r="A62"/>
      <c r="B62"/>
      <c r="C62"/>
      <c r="D62"/>
      <c r="E62"/>
      <c r="F62"/>
      <c r="G62"/>
      <c r="H62"/>
      <c r="I62"/>
      <c r="J62"/>
    </row>
    <row r="63" spans="1:10" x14ac:dyDescent="0.25">
      <c r="A63"/>
      <c r="B63"/>
      <c r="C63"/>
      <c r="D63"/>
      <c r="E63"/>
      <c r="F63"/>
      <c r="G63"/>
      <c r="H63"/>
      <c r="I63"/>
      <c r="J63"/>
    </row>
    <row r="64" spans="1:10" x14ac:dyDescent="0.25">
      <c r="A64"/>
      <c r="B64"/>
      <c r="C64"/>
      <c r="D64"/>
      <c r="E64"/>
      <c r="F64"/>
      <c r="G64"/>
      <c r="H64"/>
      <c r="I64"/>
      <c r="J64"/>
    </row>
    <row r="65" spans="1:10" x14ac:dyDescent="0.25">
      <c r="A65"/>
      <c r="B65"/>
      <c r="C65"/>
      <c r="D65"/>
      <c r="E65"/>
      <c r="F65"/>
      <c r="G65"/>
      <c r="H65"/>
      <c r="I65"/>
      <c r="J65"/>
    </row>
    <row r="66" spans="1:10" x14ac:dyDescent="0.25">
      <c r="A66"/>
      <c r="B66"/>
      <c r="C66"/>
      <c r="D66"/>
      <c r="E66"/>
      <c r="F66"/>
      <c r="G66"/>
      <c r="H66"/>
      <c r="I66"/>
      <c r="J66"/>
    </row>
    <row r="67" spans="1:10" x14ac:dyDescent="0.25">
      <c r="A67"/>
      <c r="B67"/>
      <c r="C67"/>
      <c r="D67"/>
      <c r="E67"/>
      <c r="F67"/>
      <c r="G67"/>
      <c r="H67"/>
      <c r="I67"/>
      <c r="J67"/>
    </row>
    <row r="68" spans="1:10" x14ac:dyDescent="0.25">
      <c r="A68"/>
      <c r="B68"/>
      <c r="C68"/>
      <c r="D68"/>
      <c r="E68"/>
      <c r="F68"/>
      <c r="G68"/>
      <c r="H68"/>
      <c r="I68"/>
      <c r="J68"/>
    </row>
    <row r="69" spans="1:10" x14ac:dyDescent="0.25">
      <c r="A69"/>
      <c r="B69"/>
      <c r="C69"/>
      <c r="D69"/>
      <c r="E69"/>
      <c r="F69"/>
      <c r="G69"/>
      <c r="H69"/>
      <c r="I69"/>
      <c r="J69"/>
    </row>
    <row r="70" spans="1:10" x14ac:dyDescent="0.25">
      <c r="A70"/>
      <c r="B70"/>
      <c r="C70"/>
      <c r="D70"/>
      <c r="E70"/>
      <c r="F70"/>
      <c r="G70"/>
      <c r="H70"/>
      <c r="I70"/>
      <c r="J70"/>
    </row>
    <row r="71" spans="1:10" x14ac:dyDescent="0.25">
      <c r="A71"/>
      <c r="B71"/>
      <c r="C71"/>
      <c r="D71"/>
      <c r="E71"/>
      <c r="F71"/>
      <c r="G71"/>
      <c r="H71"/>
      <c r="I71"/>
      <c r="J71"/>
    </row>
    <row r="72" spans="1:10" x14ac:dyDescent="0.25">
      <c r="A72"/>
      <c r="B72"/>
      <c r="C72"/>
      <c r="D72"/>
      <c r="E72"/>
      <c r="F72"/>
      <c r="G72"/>
      <c r="H72"/>
      <c r="I72"/>
      <c r="J72"/>
    </row>
    <row r="73" spans="1:10" x14ac:dyDescent="0.25">
      <c r="A73"/>
      <c r="B73"/>
      <c r="C73"/>
      <c r="D73"/>
      <c r="E73"/>
      <c r="F73"/>
      <c r="G73"/>
      <c r="H73"/>
      <c r="I73"/>
      <c r="J73"/>
    </row>
    <row r="74" spans="1:10" x14ac:dyDescent="0.25">
      <c r="A74"/>
      <c r="B74"/>
      <c r="C74"/>
      <c r="D74"/>
      <c r="E74"/>
      <c r="F74"/>
      <c r="G74"/>
      <c r="H74"/>
      <c r="I74"/>
      <c r="J74"/>
    </row>
    <row r="75" spans="1:10" x14ac:dyDescent="0.25">
      <c r="A75"/>
      <c r="B75"/>
      <c r="C75"/>
      <c r="D75"/>
      <c r="E75"/>
      <c r="F75"/>
      <c r="G75"/>
      <c r="H75"/>
      <c r="I75"/>
      <c r="J75"/>
    </row>
    <row r="76" spans="1:10" x14ac:dyDescent="0.25">
      <c r="A76"/>
      <c r="B76"/>
      <c r="C76"/>
      <c r="D76"/>
      <c r="E76"/>
      <c r="F76"/>
      <c r="G76"/>
      <c r="H76"/>
      <c r="I76"/>
      <c r="J76"/>
    </row>
    <row r="77" spans="1:10" x14ac:dyDescent="0.25">
      <c r="A77"/>
      <c r="B77"/>
      <c r="C77"/>
      <c r="D77"/>
      <c r="E77"/>
      <c r="F77"/>
      <c r="G77"/>
      <c r="H77"/>
      <c r="I77"/>
      <c r="J77"/>
    </row>
    <row r="78" spans="1:10" x14ac:dyDescent="0.25">
      <c r="A78"/>
      <c r="B78"/>
      <c r="C78"/>
      <c r="D78"/>
      <c r="E78"/>
      <c r="F78"/>
      <c r="G78"/>
      <c r="H78"/>
      <c r="I78"/>
      <c r="J78"/>
    </row>
    <row r="79" spans="1:10" x14ac:dyDescent="0.25">
      <c r="A79"/>
      <c r="B79"/>
      <c r="C79"/>
      <c r="D79"/>
      <c r="E79"/>
      <c r="F79"/>
      <c r="G79"/>
      <c r="H79"/>
      <c r="I79"/>
      <c r="J79"/>
    </row>
    <row r="80" spans="1:10" x14ac:dyDescent="0.25">
      <c r="A80"/>
      <c r="B80"/>
      <c r="C80"/>
      <c r="D80"/>
      <c r="E80"/>
      <c r="F80"/>
      <c r="G80"/>
      <c r="H80"/>
      <c r="I80"/>
      <c r="J80"/>
    </row>
    <row r="81" spans="1:10" x14ac:dyDescent="0.25">
      <c r="A81"/>
      <c r="B81"/>
      <c r="C81"/>
      <c r="D81"/>
      <c r="E81"/>
      <c r="F81"/>
      <c r="G81"/>
      <c r="H81"/>
      <c r="I81"/>
      <c r="J81"/>
    </row>
    <row r="82" spans="1:10" x14ac:dyDescent="0.25">
      <c r="A82"/>
      <c r="B82"/>
      <c r="C82"/>
      <c r="D82"/>
      <c r="E82"/>
      <c r="F82"/>
      <c r="G82"/>
      <c r="H82"/>
      <c r="I82"/>
      <c r="J82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x14ac:dyDescent="0.25">
      <c r="A84"/>
      <c r="B84"/>
      <c r="C84"/>
      <c r="D84"/>
      <c r="E84"/>
      <c r="F84"/>
      <c r="G84"/>
      <c r="H84"/>
      <c r="I84"/>
      <c r="J84"/>
    </row>
    <row r="85" spans="1:10" x14ac:dyDescent="0.25">
      <c r="A85"/>
      <c r="B85"/>
      <c r="C85"/>
      <c r="D85"/>
      <c r="E85"/>
      <c r="F85"/>
      <c r="G85"/>
      <c r="H85"/>
      <c r="I85"/>
      <c r="J85"/>
    </row>
  </sheetData>
  <mergeCells count="4">
    <mergeCell ref="L12:N12"/>
    <mergeCell ref="T12:V12"/>
    <mergeCell ref="AB12:AD12"/>
    <mergeCell ref="C10:E1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autoSelectedSuggestion">
  <element uid="50c31824-0780-4910-87d1-eaaffd182d42" value=""/>
  <element uid="c64218ab-b8d1-40b6-a478-cb8be1e10ecc" value=""/>
</sisl>
</file>

<file path=customXml/item4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+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TMTMwMTg2PC9Vc2VyTmFtZT48RGF0ZVRpbWU+MTEvOS8yMDIyIDEyOjI3OjQ2IEFNPC9EYXRlVGltZT48TGFiZWxTdHJpbmc+QUVQIEludGVybmFsPC9MYWJlbFN0cmluZz48L2l0ZW0+PC9sYWJlbEhpc3Rvcnk+</Value>
</WrappedLabelHistory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5241D4A0-8087-4259-B02B-CBCA6C6861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46DD3D-7B86-4FFF-837C-A9BB1A94EF3A}"/>
</file>

<file path=customXml/itemProps3.xml><?xml version="1.0" encoding="utf-8"?>
<ds:datastoreItem xmlns:ds="http://schemas.openxmlformats.org/officeDocument/2006/customXml" ds:itemID="{36D888BB-5F43-4C8C-8248-A4AC4ED5A0CD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DBAA1DC6-B07C-48A6-8E3F-1D660B77BD8F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46851B9C-45D1-436C-BEE9-8986C7A918AE}">
  <ds:schemaRefs>
    <ds:schemaRef ds:uri="f88ffb1c-9230-4705-a789-27bae69f5829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b6888f76-1100-40b0-929b-1efe9044426d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KYP SCB Pmts Summary</vt:lpstr>
      <vt:lpstr>KYP IC Pmt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T Lysiak</dc:creator>
  <cp:keywords>AEP Internal</cp:keywords>
  <cp:lastModifiedBy>Tim Lyons</cp:lastModifiedBy>
  <dcterms:created xsi:type="dcterms:W3CDTF">2018-07-24T22:10:19Z</dcterms:created>
  <dcterms:modified xsi:type="dcterms:W3CDTF">2025-08-16T16:15:55Z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ad820b5c-a510-4992-a2f3-4c351707570b</vt:lpwstr>
  </property>
  <property fmtid="{D5CDD505-2E9C-101B-9397-08002B2CF9AE}" pid="3" name="bjSaver">
    <vt:lpwstr>LgT+S9iE8TI5poaCkgSRPw/NDBl3gWLl</vt:lpwstr>
  </property>
  <property fmtid="{D5CDD505-2E9C-101B-9397-08002B2CF9AE}" pid="4" name="bjDocumentSecurityLabel">
    <vt:lpwstr>AEP Internal</vt:lpwstr>
  </property>
  <property fmtid="{D5CDD505-2E9C-101B-9397-08002B2CF9AE}" pid="5" name="Visual Markings Removed">
    <vt:lpwstr>No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policy="e9c0b8d7-bdb4-4fd3-b62a-f50327aaefce" origin="autoSelectedSuggestion" xmlns="http://w</vt:lpwstr>
  </property>
  <property fmtid="{D5CDD505-2E9C-101B-9397-08002B2CF9AE}" pid="7" name="bjDocumentLabelXML-0">
    <vt:lpwstr>ww.boldonjames.com/2008/01/sie/internal/label"&gt;&lt;element uid="50c31824-0780-4910-87d1-eaaffd182d42" value="" /&gt;&lt;element uid="c64218ab-b8d1-40b6-a478-cb8be1e10ecc" value="" /&gt;&lt;/sisl&gt;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ClsUserRVM">
    <vt:lpwstr>[]</vt:lpwstr>
  </property>
  <property fmtid="{D5CDD505-2E9C-101B-9397-08002B2CF9AE}" pid="12" name="bjLabelHistoryID">
    <vt:lpwstr>{DBAA1DC6-B07C-48A6-8E3F-1D660B77BD8F}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</Properties>
</file>