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Newcomb/Workpapers/"/>
    </mc:Choice>
  </mc:AlternateContent>
  <xr:revisionPtr revIDLastSave="46" documentId="13_ncr:1_{C55F2759-D221-4A9C-A643-43F6F7F4B251}" xr6:coauthVersionLast="47" xr6:coauthVersionMax="47" xr10:uidLastSave="{F460CA99-19E0-4E8F-B276-F8A808D376C3}"/>
  <bookViews>
    <workbookView xWindow="28680" yWindow="-120" windowWidth="29040" windowHeight="15720" xr2:uid="{E06ED4D5-D419-4211-9CB8-294D1D35D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1" i="1"/>
  <c r="F15" i="1"/>
  <c r="E15" i="1"/>
  <c r="F14" i="1"/>
  <c r="E14" i="1"/>
  <c r="I4" i="1"/>
  <c r="I5" i="1"/>
  <c r="I6" i="1"/>
  <c r="I7" i="1"/>
  <c r="I8" i="1"/>
  <c r="H4" i="1"/>
  <c r="H5" i="1"/>
  <c r="H6" i="1"/>
  <c r="H7" i="1"/>
  <c r="H8" i="1"/>
  <c r="H9" i="1"/>
  <c r="E12" i="1"/>
  <c r="E10" i="1"/>
  <c r="E9" i="1"/>
  <c r="F9" i="1" s="1"/>
  <c r="E8" i="1"/>
  <c r="F8" i="1" s="1"/>
  <c r="E7" i="1"/>
  <c r="D7" i="1"/>
  <c r="E6" i="1"/>
  <c r="D6" i="1"/>
  <c r="E5" i="1"/>
  <c r="D5" i="1"/>
  <c r="E4" i="1"/>
  <c r="D4" i="1"/>
  <c r="F4" i="1" s="1"/>
  <c r="F3" i="1"/>
  <c r="D12" i="1"/>
  <c r="D10" i="1"/>
  <c r="D9" i="1"/>
  <c r="D8" i="1"/>
  <c r="H10" i="1"/>
  <c r="H11" i="1"/>
  <c r="H12" i="1"/>
  <c r="I9" i="1"/>
  <c r="I10" i="1"/>
  <c r="I11" i="1"/>
  <c r="I12" i="1"/>
  <c r="F7" i="1" l="1"/>
  <c r="F12" i="1"/>
  <c r="F10" i="1"/>
  <c r="F5" i="1"/>
  <c r="F6" i="1"/>
</calcChain>
</file>

<file path=xl/sharedStrings.xml><?xml version="1.0" encoding="utf-8"?>
<sst xmlns="http://schemas.openxmlformats.org/spreadsheetml/2006/main" count="10" uniqueCount="10">
  <si>
    <t>Year</t>
  </si>
  <si>
    <t>Total Customers</t>
  </si>
  <si>
    <t>YoY Decline</t>
  </si>
  <si>
    <t>YoY # Customer Decline</t>
  </si>
  <si>
    <t>Residential Customers</t>
  </si>
  <si>
    <t>Large C&amp;I Customers</t>
  </si>
  <si>
    <t>Other Customers</t>
  </si>
  <si>
    <t>Base Case Filings</t>
  </si>
  <si>
    <t xml:space="preserve">GWh Weather Normalized </t>
  </si>
  <si>
    <t>Peak Demand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</si>
</sst>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0" fontId="0" fillId="0" borderId="1" xfId="2" applyNumberFormat="1" applyFont="1" applyBorder="1"/>
    <xf numFmtId="165" fontId="0" fillId="0" borderId="0" xfId="2" applyNumberFormat="1" applyFont="1"/>
    <xf numFmtId="0" fontId="2" fillId="0" borderId="1" xfId="0" applyFont="1" applyBorder="1" applyAlignment="1">
      <alignment horizontal="center" wrapText="1"/>
    </xf>
    <xf numFmtId="14" fontId="2" fillId="0" borderId="0" xfId="0" applyNumberFormat="1" applyFont="1" applyBorder="1"/>
    <xf numFmtId="164" fontId="2" fillId="0" borderId="0" xfId="1" applyNumberFormat="1" applyFont="1" applyBorder="1"/>
    <xf numFmtId="10" fontId="0" fillId="0" borderId="0" xfId="2" applyNumberFormat="1" applyFont="1" applyBorder="1"/>
    <xf numFmtId="164" fontId="2" fillId="0" borderId="0" xfId="1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4" fontId="2" fillId="0" borderId="1" xfId="0" applyNumberFormat="1" applyFont="1" applyFill="1" applyBorder="1"/>
    <xf numFmtId="164" fontId="2" fillId="0" borderId="1" xfId="1" applyNumberFormat="1" applyFont="1" applyFill="1" applyBorder="1"/>
    <xf numFmtId="0" fontId="2" fillId="0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Customer vs GWh Weather Normalized Sales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Sheet1!$G$2</c:f>
              <c:strCache>
                <c:ptCount val="1"/>
                <c:pt idx="0">
                  <c:v>Total Customers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Sheet1!$G$3:$G$12</c:f>
              <c:numCache>
                <c:formatCode>_(* #,##0_);_(* \(#,##0\);_(* "-"??_);_(@_)</c:formatCode>
                <c:ptCount val="10"/>
                <c:pt idx="0">
                  <c:v>169893</c:v>
                </c:pt>
                <c:pt idx="1">
                  <c:v>168533</c:v>
                </c:pt>
                <c:pt idx="2">
                  <c:v>167490</c:v>
                </c:pt>
                <c:pt idx="3">
                  <c:v>166254</c:v>
                </c:pt>
                <c:pt idx="4">
                  <c:v>165276</c:v>
                </c:pt>
                <c:pt idx="5">
                  <c:v>166440</c:v>
                </c:pt>
                <c:pt idx="6">
                  <c:v>164851</c:v>
                </c:pt>
                <c:pt idx="7">
                  <c:v>163242</c:v>
                </c:pt>
                <c:pt idx="8">
                  <c:v>162657</c:v>
                </c:pt>
                <c:pt idx="9">
                  <c:v>162591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6B-4EA2-856B-AFB7BC97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1776"/>
        <c:axId val="533936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96B-4EA2-856B-AFB7BC9750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Residential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137914</c:v>
                      </c:pt>
                      <c:pt idx="1">
                        <c:v>136781</c:v>
                      </c:pt>
                      <c:pt idx="2">
                        <c:v>135786</c:v>
                      </c:pt>
                      <c:pt idx="3">
                        <c:v>134747</c:v>
                      </c:pt>
                      <c:pt idx="4">
                        <c:v>133846</c:v>
                      </c:pt>
                      <c:pt idx="5">
                        <c:v>134862</c:v>
                      </c:pt>
                      <c:pt idx="6">
                        <c:v>133622</c:v>
                      </c:pt>
                      <c:pt idx="7">
                        <c:v>131640</c:v>
                      </c:pt>
                      <c:pt idx="8">
                        <c:v>130988</c:v>
                      </c:pt>
                      <c:pt idx="9">
                        <c:v>130925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96B-4EA2-856B-AFB7BC9750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</c15:sqref>
                        </c15:formulaRef>
                      </c:ext>
                    </c:extLst>
                    <c:strCache>
                      <c:ptCount val="1"/>
                      <c:pt idx="0">
                        <c:v>Other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Sheet1!$F$3:$F$12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31043</c:v>
                      </c:pt>
                      <c:pt idx="1">
                        <c:v>30852</c:v>
                      </c:pt>
                      <c:pt idx="2">
                        <c:v>30814</c:v>
                      </c:pt>
                      <c:pt idx="3">
                        <c:v>30602</c:v>
                      </c:pt>
                      <c:pt idx="4">
                        <c:v>30555</c:v>
                      </c:pt>
                      <c:pt idx="5">
                        <c:v>30787</c:v>
                      </c:pt>
                      <c:pt idx="6">
                        <c:v>30522</c:v>
                      </c:pt>
                      <c:pt idx="7">
                        <c:v>30889</c:v>
                      </c:pt>
                      <c:pt idx="8">
                        <c:v>30975</c:v>
                      </c:pt>
                      <c:pt idx="9">
                        <c:v>31060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96B-4EA2-856B-AFB7BC9750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Sheet1!$J$2</c:f>
              <c:strCache>
                <c:ptCount val="1"/>
                <c:pt idx="0">
                  <c:v>GWh Weather Normalized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Sheet1!$J$3:$J$12</c:f>
              <c:numCache>
                <c:formatCode>_(* #,##0_);_(* \(#,##0\);_(* "-"??_);_(@_)</c:formatCode>
                <c:ptCount val="10"/>
                <c:pt idx="0">
                  <c:v>6319.0179264299495</c:v>
                </c:pt>
                <c:pt idx="1">
                  <c:v>5920.9346340906704</c:v>
                </c:pt>
                <c:pt idx="2">
                  <c:v>5804.2596754824499</c:v>
                </c:pt>
                <c:pt idx="3">
                  <c:v>5795.8015904760296</c:v>
                </c:pt>
                <c:pt idx="4">
                  <c:v>5693.5884397402606</c:v>
                </c:pt>
                <c:pt idx="5">
                  <c:v>5287.2580840749797</c:v>
                </c:pt>
                <c:pt idx="6">
                  <c:v>5228.2781906813998</c:v>
                </c:pt>
                <c:pt idx="7">
                  <c:v>5469.0671808913794</c:v>
                </c:pt>
                <c:pt idx="8">
                  <c:v>5478.0713730876696</c:v>
                </c:pt>
                <c:pt idx="9">
                  <c:v>5479.6184673931093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6B-4EA2-856B-AFB7BC97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95696"/>
        <c:axId val="8331971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Sheet1!$E$2</c15:sqref>
                        </c15:formulaRef>
                      </c:ext>
                    </c:extLst>
                    <c:strCache>
                      <c:ptCount val="1"/>
                      <c:pt idx="0">
                        <c:v>Large C&amp;I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Sheet1!$E$3:$E$12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936</c:v>
                      </c:pt>
                      <c:pt idx="1">
                        <c:v>900</c:v>
                      </c:pt>
                      <c:pt idx="2">
                        <c:v>890</c:v>
                      </c:pt>
                      <c:pt idx="3">
                        <c:v>905</c:v>
                      </c:pt>
                      <c:pt idx="4">
                        <c:v>875</c:v>
                      </c:pt>
                      <c:pt idx="5">
                        <c:v>791</c:v>
                      </c:pt>
                      <c:pt idx="6">
                        <c:v>707</c:v>
                      </c:pt>
                      <c:pt idx="7">
                        <c:v>713</c:v>
                      </c:pt>
                      <c:pt idx="8">
                        <c:v>694</c:v>
                      </c:pt>
                      <c:pt idx="9">
                        <c:v>606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96B-4EA2-856B-AFB7BC9750E8}"/>
                  </c:ext>
                </c:extLst>
              </c15:ser>
            </c15:filteredLineSeries>
          </c:ext>
        </c:extLst>
      </c:lineChart>
      <c:catAx>
        <c:axId val="722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36592"/>
        <c:crosses val="autoZero"/>
        <c:auto val="1"/>
        <c:lblAlgn val="ctr"/>
        <c:lblOffset val="100"/>
        <c:noMultiLvlLbl val="0"/>
      </c:catAx>
      <c:valAx>
        <c:axId val="533936592"/>
        <c:scaling>
          <c:orientation val="minMax"/>
          <c:max val="172000"/>
          <c:min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01776"/>
        <c:crosses val="autoZero"/>
        <c:crossBetween val="between"/>
        <c:majorUnit val="1500"/>
      </c:valAx>
      <c:valAx>
        <c:axId val="833197136"/>
        <c:scaling>
          <c:orientation val="minMax"/>
          <c:max val="7400"/>
          <c:min val="5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195696"/>
        <c:crosses val="max"/>
        <c:crossBetween val="between"/>
        <c:majorUnit val="300"/>
      </c:valAx>
      <c:catAx>
        <c:axId val="83319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19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C&amp;I vs GWh Weather Normalized</a:t>
            </a:r>
            <a:r>
              <a:rPr lang="en-US" baseline="0"/>
              <a:t> Sales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Sheet1!$E$2</c:f>
              <c:strCache>
                <c:ptCount val="1"/>
                <c:pt idx="0">
                  <c:v>Large C&amp;I Customers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Sheet1!$E$3:$E$12</c:f>
              <c:numCache>
                <c:formatCode>_(* #,##0_);_(* \(#,##0\);_(* "-"??_);_(@_)</c:formatCode>
                <c:ptCount val="10"/>
                <c:pt idx="0">
                  <c:v>936</c:v>
                </c:pt>
                <c:pt idx="1">
                  <c:v>900</c:v>
                </c:pt>
                <c:pt idx="2">
                  <c:v>890</c:v>
                </c:pt>
                <c:pt idx="3">
                  <c:v>905</c:v>
                </c:pt>
                <c:pt idx="4">
                  <c:v>875</c:v>
                </c:pt>
                <c:pt idx="5">
                  <c:v>791</c:v>
                </c:pt>
                <c:pt idx="6">
                  <c:v>707</c:v>
                </c:pt>
                <c:pt idx="7">
                  <c:v>713</c:v>
                </c:pt>
                <c:pt idx="8">
                  <c:v>694</c:v>
                </c:pt>
                <c:pt idx="9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3-48EF-BEEE-D07AF03E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1776"/>
        <c:axId val="533936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13-48EF-BEEE-D07AF03E8B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Residential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137914</c:v>
                      </c:pt>
                      <c:pt idx="1">
                        <c:v>136781</c:v>
                      </c:pt>
                      <c:pt idx="2">
                        <c:v>135786</c:v>
                      </c:pt>
                      <c:pt idx="3">
                        <c:v>134747</c:v>
                      </c:pt>
                      <c:pt idx="4">
                        <c:v>133846</c:v>
                      </c:pt>
                      <c:pt idx="5">
                        <c:v>134862</c:v>
                      </c:pt>
                      <c:pt idx="6">
                        <c:v>133622</c:v>
                      </c:pt>
                      <c:pt idx="7">
                        <c:v>131640</c:v>
                      </c:pt>
                      <c:pt idx="8">
                        <c:v>130988</c:v>
                      </c:pt>
                      <c:pt idx="9">
                        <c:v>130925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C13-48EF-BEEE-D07AF03E8B0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</c15:sqref>
                        </c15:formulaRef>
                      </c:ext>
                    </c:extLst>
                    <c:strCache>
                      <c:ptCount val="1"/>
                      <c:pt idx="0">
                        <c:v>Other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Sheet1!$F$3:$F$12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31043</c:v>
                      </c:pt>
                      <c:pt idx="1">
                        <c:v>30852</c:v>
                      </c:pt>
                      <c:pt idx="2">
                        <c:v>30814</c:v>
                      </c:pt>
                      <c:pt idx="3">
                        <c:v>30602</c:v>
                      </c:pt>
                      <c:pt idx="4">
                        <c:v>30555</c:v>
                      </c:pt>
                      <c:pt idx="5">
                        <c:v>30787</c:v>
                      </c:pt>
                      <c:pt idx="6">
                        <c:v>30522</c:v>
                      </c:pt>
                      <c:pt idx="7">
                        <c:v>30889</c:v>
                      </c:pt>
                      <c:pt idx="8">
                        <c:v>30975</c:v>
                      </c:pt>
                      <c:pt idx="9">
                        <c:v>31060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C13-48EF-BEEE-D07AF03E8B0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Sheet1!$G$2</c15:sqref>
                        </c15:formulaRef>
                      </c:ext>
                    </c:extLst>
                    <c:strCache>
                      <c:ptCount val="1"/>
                      <c:pt idx="0">
                        <c:v>Total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Sheet1!$G$3:$G$12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169893</c:v>
                      </c:pt>
                      <c:pt idx="1">
                        <c:v>168533</c:v>
                      </c:pt>
                      <c:pt idx="2">
                        <c:v>167490</c:v>
                      </c:pt>
                      <c:pt idx="3">
                        <c:v>166254</c:v>
                      </c:pt>
                      <c:pt idx="4">
                        <c:v>165276</c:v>
                      </c:pt>
                      <c:pt idx="5">
                        <c:v>166440</c:v>
                      </c:pt>
                      <c:pt idx="6">
                        <c:v>164851</c:v>
                      </c:pt>
                      <c:pt idx="7">
                        <c:v>163242</c:v>
                      </c:pt>
                      <c:pt idx="8">
                        <c:v>162657</c:v>
                      </c:pt>
                      <c:pt idx="9">
                        <c:v>162591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C13-48EF-BEEE-D07AF03E8B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Sheet1!$J$2</c:f>
              <c:strCache>
                <c:ptCount val="1"/>
                <c:pt idx="0">
                  <c:v>GWh Weather Normalized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Sheet1!$J$3:$J$12</c:f>
              <c:numCache>
                <c:formatCode>_(* #,##0_);_(* \(#,##0\);_(* "-"??_);_(@_)</c:formatCode>
                <c:ptCount val="10"/>
                <c:pt idx="0">
                  <c:v>6319.0179264299495</c:v>
                </c:pt>
                <c:pt idx="1">
                  <c:v>5920.9346340906704</c:v>
                </c:pt>
                <c:pt idx="2">
                  <c:v>5804.2596754824499</c:v>
                </c:pt>
                <c:pt idx="3">
                  <c:v>5795.8015904760296</c:v>
                </c:pt>
                <c:pt idx="4">
                  <c:v>5693.5884397402606</c:v>
                </c:pt>
                <c:pt idx="5">
                  <c:v>5287.2580840749797</c:v>
                </c:pt>
                <c:pt idx="6">
                  <c:v>5228.2781906813998</c:v>
                </c:pt>
                <c:pt idx="7">
                  <c:v>5469.0671808913794</c:v>
                </c:pt>
                <c:pt idx="8">
                  <c:v>5478.0713730876696</c:v>
                </c:pt>
                <c:pt idx="9">
                  <c:v>5479.6184673931093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3-48EF-BEEE-D07AF03E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95696"/>
        <c:axId val="833197136"/>
      </c:lineChart>
      <c:catAx>
        <c:axId val="722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36592"/>
        <c:crosses val="autoZero"/>
        <c:auto val="1"/>
        <c:lblAlgn val="ctr"/>
        <c:lblOffset val="100"/>
        <c:noMultiLvlLbl val="0"/>
      </c:catAx>
      <c:valAx>
        <c:axId val="533936592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01776"/>
        <c:crosses val="autoZero"/>
        <c:crossBetween val="between"/>
        <c:majorUnit val="50"/>
      </c:valAx>
      <c:valAx>
        <c:axId val="833197136"/>
        <c:scaling>
          <c:orientation val="minMax"/>
          <c:max val="7400"/>
          <c:min val="5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195696"/>
        <c:crosses val="max"/>
        <c:crossBetween val="between"/>
        <c:majorUnit val="300"/>
      </c:valAx>
      <c:catAx>
        <c:axId val="83319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19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Customer vs Peak Demand MW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Sheet1!$G$2</c:f>
              <c:strCache>
                <c:ptCount val="1"/>
                <c:pt idx="0">
                  <c:v>Total Customers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Sheet1!$G$3:$G$12</c:f>
              <c:numCache>
                <c:formatCode>_(* #,##0_);_(* \(#,##0\);_(* "-"??_);_(@_)</c:formatCode>
                <c:ptCount val="10"/>
                <c:pt idx="0">
                  <c:v>169893</c:v>
                </c:pt>
                <c:pt idx="1">
                  <c:v>168533</c:v>
                </c:pt>
                <c:pt idx="2">
                  <c:v>167490</c:v>
                </c:pt>
                <c:pt idx="3">
                  <c:v>166254</c:v>
                </c:pt>
                <c:pt idx="4">
                  <c:v>165276</c:v>
                </c:pt>
                <c:pt idx="5">
                  <c:v>166440</c:v>
                </c:pt>
                <c:pt idx="6">
                  <c:v>164851</c:v>
                </c:pt>
                <c:pt idx="7">
                  <c:v>163242</c:v>
                </c:pt>
                <c:pt idx="8">
                  <c:v>162657</c:v>
                </c:pt>
                <c:pt idx="9">
                  <c:v>162591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8-46F5-8D05-76EB0BF2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1776"/>
        <c:axId val="533936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EF8-46F5-8D05-76EB0BF27BD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Residential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Sheet1!$D$3:$D$12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137914</c:v>
                      </c:pt>
                      <c:pt idx="1">
                        <c:v>136781</c:v>
                      </c:pt>
                      <c:pt idx="2">
                        <c:v>135786</c:v>
                      </c:pt>
                      <c:pt idx="3">
                        <c:v>134747</c:v>
                      </c:pt>
                      <c:pt idx="4">
                        <c:v>133846</c:v>
                      </c:pt>
                      <c:pt idx="5">
                        <c:v>134862</c:v>
                      </c:pt>
                      <c:pt idx="6">
                        <c:v>133622</c:v>
                      </c:pt>
                      <c:pt idx="7">
                        <c:v>131640</c:v>
                      </c:pt>
                      <c:pt idx="8">
                        <c:v>130988</c:v>
                      </c:pt>
                      <c:pt idx="9">
                        <c:v>130925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F8-46F5-8D05-76EB0BF27BD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Sheet1!$F$2</c15:sqref>
                        </c15:formulaRef>
                      </c:ext>
                    </c:extLst>
                    <c:strCache>
                      <c:ptCount val="1"/>
                      <c:pt idx="0">
                        <c:v>Other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Sheet1!$F$3:$F$12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31043</c:v>
                      </c:pt>
                      <c:pt idx="1">
                        <c:v>30852</c:v>
                      </c:pt>
                      <c:pt idx="2">
                        <c:v>30814</c:v>
                      </c:pt>
                      <c:pt idx="3">
                        <c:v>30602</c:v>
                      </c:pt>
                      <c:pt idx="4">
                        <c:v>30555</c:v>
                      </c:pt>
                      <c:pt idx="5">
                        <c:v>30787</c:v>
                      </c:pt>
                      <c:pt idx="6">
                        <c:v>30522</c:v>
                      </c:pt>
                      <c:pt idx="7">
                        <c:v>30889</c:v>
                      </c:pt>
                      <c:pt idx="8">
                        <c:v>30975</c:v>
                      </c:pt>
                      <c:pt idx="9">
                        <c:v>31060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EF8-46F5-8D05-76EB0BF27BD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Sheet1!$E$2</c15:sqref>
                        </c15:formulaRef>
                      </c:ext>
                    </c:extLst>
                    <c:strCache>
                      <c:ptCount val="1"/>
                      <c:pt idx="0">
                        <c:v>Large C&amp;I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Sheet1!$E$3:$E$12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936</c:v>
                      </c:pt>
                      <c:pt idx="1">
                        <c:v>900</c:v>
                      </c:pt>
                      <c:pt idx="2">
                        <c:v>890</c:v>
                      </c:pt>
                      <c:pt idx="3">
                        <c:v>905</c:v>
                      </c:pt>
                      <c:pt idx="4">
                        <c:v>875</c:v>
                      </c:pt>
                      <c:pt idx="5">
                        <c:v>791</c:v>
                      </c:pt>
                      <c:pt idx="6">
                        <c:v>707</c:v>
                      </c:pt>
                      <c:pt idx="7">
                        <c:v>713</c:v>
                      </c:pt>
                      <c:pt idx="8">
                        <c:v>694</c:v>
                      </c:pt>
                      <c:pt idx="9">
                        <c:v>606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EF8-46F5-8D05-76EB0BF27BD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Sheet1!$H$2</c15:sqref>
                        </c15:formulaRef>
                      </c:ext>
                    </c:extLst>
                    <c:strCache>
                      <c:ptCount val="1"/>
                      <c:pt idx="0">
                        <c:v>YoY # Customer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Sheet1!$H$3:$H$12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1">
                        <c:v>-1360</c:v>
                      </c:pt>
                      <c:pt idx="2">
                        <c:v>-1043</c:v>
                      </c:pt>
                      <c:pt idx="3">
                        <c:v>-1236</c:v>
                      </c:pt>
                      <c:pt idx="4">
                        <c:v>-978</c:v>
                      </c:pt>
                      <c:pt idx="5">
                        <c:v>1164</c:v>
                      </c:pt>
                      <c:pt idx="6">
                        <c:v>-1589</c:v>
                      </c:pt>
                      <c:pt idx="7">
                        <c:v>-1609</c:v>
                      </c:pt>
                      <c:pt idx="8">
                        <c:v>-585</c:v>
                      </c:pt>
                      <c:pt idx="9">
                        <c:v>-66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EF8-46F5-8D05-76EB0BF27BD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Sheet1!$I$2</c15:sqref>
                        </c15:formulaRef>
                      </c:ext>
                    </c:extLst>
                    <c:strCache>
                      <c:ptCount val="1"/>
                      <c:pt idx="0">
                        <c:v>YoY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Sheet1!$I$3:$I$12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1">
                        <c:v>-8.005038465387037E-3</c:v>
                      </c:pt>
                      <c:pt idx="2">
                        <c:v>-6.1886989491672251E-3</c:v>
                      </c:pt>
                      <c:pt idx="3">
                        <c:v>-7.3795450474655206E-3</c:v>
                      </c:pt>
                      <c:pt idx="4">
                        <c:v>-5.8825652315132272E-3</c:v>
                      </c:pt>
                      <c:pt idx="5">
                        <c:v>7.0427648297393449E-3</c:v>
                      </c:pt>
                      <c:pt idx="6">
                        <c:v>-9.5469838981014181E-3</c:v>
                      </c:pt>
                      <c:pt idx="7">
                        <c:v>-9.7603290243917229E-3</c:v>
                      </c:pt>
                      <c:pt idx="8">
                        <c:v>-3.5836365641195279E-3</c:v>
                      </c:pt>
                      <c:pt idx="9">
                        <c:v>-4.0576181781294381E-4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2EF8-46F5-8D05-76EB0BF27BD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Sheet1!$J$2</c15:sqref>
                        </c15:formulaRef>
                      </c:ext>
                    </c:extLst>
                    <c:strCache>
                      <c:ptCount val="1"/>
                      <c:pt idx="0">
                        <c:v>GWh Weather Normalized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Sheet1!$J$3:$J$12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6319.0179264299495</c:v>
                      </c:pt>
                      <c:pt idx="1">
                        <c:v>5920.9346340906704</c:v>
                      </c:pt>
                      <c:pt idx="2">
                        <c:v>5804.2596754824499</c:v>
                      </c:pt>
                      <c:pt idx="3">
                        <c:v>5795.8015904760296</c:v>
                      </c:pt>
                      <c:pt idx="4">
                        <c:v>5693.5884397402606</c:v>
                      </c:pt>
                      <c:pt idx="5">
                        <c:v>5287.2580840749797</c:v>
                      </c:pt>
                      <c:pt idx="6">
                        <c:v>5228.2781906813998</c:v>
                      </c:pt>
                      <c:pt idx="7">
                        <c:v>5469.0671808913794</c:v>
                      </c:pt>
                      <c:pt idx="8">
                        <c:v>5478.0713730876696</c:v>
                      </c:pt>
                      <c:pt idx="9">
                        <c:v>5479.6184673931093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2EF8-46F5-8D05-76EB0BF27B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8"/>
          <c:order val="8"/>
          <c:tx>
            <c:strRef>
              <c:f>Sheet1!$K$2</c:f>
              <c:strCache>
                <c:ptCount val="1"/>
                <c:pt idx="0">
                  <c:v>Peak Demand MW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Sheet1!$K$3:$K$12</c:f>
              <c:numCache>
                <c:formatCode>_(* #,##0_);_(* \(#,##0\);_(* "-"??_);_(@_)</c:formatCode>
                <c:ptCount val="10"/>
                <c:pt idx="0">
                  <c:v>1456.8553702080601</c:v>
                </c:pt>
                <c:pt idx="1">
                  <c:v>1398.8770942374499</c:v>
                </c:pt>
                <c:pt idx="2">
                  <c:v>1331.8540288358199</c:v>
                </c:pt>
                <c:pt idx="3">
                  <c:v>1354.8027344218301</c:v>
                </c:pt>
                <c:pt idx="4">
                  <c:v>1315.3602962237001</c:v>
                </c:pt>
                <c:pt idx="5">
                  <c:v>1279.46042641296</c:v>
                </c:pt>
                <c:pt idx="6">
                  <c:v>1216.8330600854499</c:v>
                </c:pt>
                <c:pt idx="7">
                  <c:v>1244.2501108342001</c:v>
                </c:pt>
                <c:pt idx="8">
                  <c:v>1251.3870758102601</c:v>
                </c:pt>
                <c:pt idx="9">
                  <c:v>1272.2124269383601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F8-46F5-8D05-76EB0BF2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573776"/>
        <c:axId val="1930674464"/>
      </c:lineChart>
      <c:catAx>
        <c:axId val="722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36592"/>
        <c:crosses val="autoZero"/>
        <c:auto val="1"/>
        <c:lblAlgn val="ctr"/>
        <c:lblOffset val="100"/>
        <c:noMultiLvlLbl val="0"/>
      </c:catAx>
      <c:valAx>
        <c:axId val="5339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01776"/>
        <c:crosses val="autoZero"/>
        <c:crossBetween val="between"/>
        <c:majorUnit val="1500"/>
      </c:valAx>
      <c:valAx>
        <c:axId val="193067446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573776"/>
        <c:crosses val="max"/>
        <c:crossBetween val="between"/>
      </c:valAx>
      <c:catAx>
        <c:axId val="198657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06744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C&amp;I</a:t>
            </a:r>
            <a:r>
              <a:rPr lang="en-US" baseline="0"/>
              <a:t> Customer Count vs Peak Demand MW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Sheet1!$E$2</c:f>
              <c:strCache>
                <c:ptCount val="1"/>
                <c:pt idx="0">
                  <c:v>Large C&amp;I Customers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Sheet1!$E$3:$E$12</c:f>
              <c:numCache>
                <c:formatCode>_(* #,##0_);_(* \(#,##0\);_(* "-"??_);_(@_)</c:formatCode>
                <c:ptCount val="10"/>
                <c:pt idx="0">
                  <c:v>936</c:v>
                </c:pt>
                <c:pt idx="1">
                  <c:v>900</c:v>
                </c:pt>
                <c:pt idx="2">
                  <c:v>890</c:v>
                </c:pt>
                <c:pt idx="3">
                  <c:v>905</c:v>
                </c:pt>
                <c:pt idx="4">
                  <c:v>875</c:v>
                </c:pt>
                <c:pt idx="5">
                  <c:v>791</c:v>
                </c:pt>
                <c:pt idx="6">
                  <c:v>707</c:v>
                </c:pt>
                <c:pt idx="7">
                  <c:v>713</c:v>
                </c:pt>
                <c:pt idx="8">
                  <c:v>694</c:v>
                </c:pt>
                <c:pt idx="9">
                  <c:v>606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93D-41C0-A217-F51A1BD8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1776"/>
        <c:axId val="533936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93D-41C0-A217-F51A1BD8CC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Residential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Sheet1!$D$3:$D$12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137914</c:v>
                      </c:pt>
                      <c:pt idx="1">
                        <c:v>136781</c:v>
                      </c:pt>
                      <c:pt idx="2">
                        <c:v>135786</c:v>
                      </c:pt>
                      <c:pt idx="3">
                        <c:v>134747</c:v>
                      </c:pt>
                      <c:pt idx="4">
                        <c:v>133846</c:v>
                      </c:pt>
                      <c:pt idx="5">
                        <c:v>134862</c:v>
                      </c:pt>
                      <c:pt idx="6">
                        <c:v>133622</c:v>
                      </c:pt>
                      <c:pt idx="7">
                        <c:v>131640</c:v>
                      </c:pt>
                      <c:pt idx="8">
                        <c:v>130988</c:v>
                      </c:pt>
                      <c:pt idx="9">
                        <c:v>130925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93D-41C0-A217-F51A1BD8CC0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</c15:sqref>
                        </c15:formulaRef>
                      </c:ext>
                    </c:extLst>
                    <c:strCache>
                      <c:ptCount val="1"/>
                      <c:pt idx="0">
                        <c:v>Other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Sheet1!$F$3:$F$12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31043</c:v>
                      </c:pt>
                      <c:pt idx="1">
                        <c:v>30852</c:v>
                      </c:pt>
                      <c:pt idx="2">
                        <c:v>30814</c:v>
                      </c:pt>
                      <c:pt idx="3">
                        <c:v>30602</c:v>
                      </c:pt>
                      <c:pt idx="4">
                        <c:v>30555</c:v>
                      </c:pt>
                      <c:pt idx="5">
                        <c:v>30787</c:v>
                      </c:pt>
                      <c:pt idx="6">
                        <c:v>30522</c:v>
                      </c:pt>
                      <c:pt idx="7">
                        <c:v>30889</c:v>
                      </c:pt>
                      <c:pt idx="8">
                        <c:v>30975</c:v>
                      </c:pt>
                      <c:pt idx="9">
                        <c:v>31060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93D-41C0-A217-F51A1BD8CC0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Sheet1!$G$2</c15:sqref>
                        </c15:formulaRef>
                      </c:ext>
                    </c:extLst>
                    <c:strCache>
                      <c:ptCount val="1"/>
                      <c:pt idx="0">
                        <c:v>Total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Sheet1!$G$3:$G$12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169893</c:v>
                      </c:pt>
                      <c:pt idx="1">
                        <c:v>168533</c:v>
                      </c:pt>
                      <c:pt idx="2">
                        <c:v>167490</c:v>
                      </c:pt>
                      <c:pt idx="3">
                        <c:v>166254</c:v>
                      </c:pt>
                      <c:pt idx="4">
                        <c:v>165276</c:v>
                      </c:pt>
                      <c:pt idx="5">
                        <c:v>166440</c:v>
                      </c:pt>
                      <c:pt idx="6">
                        <c:v>164851</c:v>
                      </c:pt>
                      <c:pt idx="7">
                        <c:v>163242</c:v>
                      </c:pt>
                      <c:pt idx="8">
                        <c:v>162657</c:v>
                      </c:pt>
                      <c:pt idx="9">
                        <c:v>162591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93D-41C0-A217-F51A1BD8CC0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Sheet1!$H$2</c15:sqref>
                        </c15:formulaRef>
                      </c:ext>
                    </c:extLst>
                    <c:strCache>
                      <c:ptCount val="1"/>
                      <c:pt idx="0">
                        <c:v>YoY # Customer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Sheet1!$H$3:$H$12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1">
                        <c:v>-1360</c:v>
                      </c:pt>
                      <c:pt idx="2">
                        <c:v>-1043</c:v>
                      </c:pt>
                      <c:pt idx="3">
                        <c:v>-1236</c:v>
                      </c:pt>
                      <c:pt idx="4">
                        <c:v>-978</c:v>
                      </c:pt>
                      <c:pt idx="5">
                        <c:v>1164</c:v>
                      </c:pt>
                      <c:pt idx="6">
                        <c:v>-1589</c:v>
                      </c:pt>
                      <c:pt idx="7">
                        <c:v>-1609</c:v>
                      </c:pt>
                      <c:pt idx="8">
                        <c:v>-585</c:v>
                      </c:pt>
                      <c:pt idx="9">
                        <c:v>-66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93D-41C0-A217-F51A1BD8CC0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Sheet1!$I$2</c15:sqref>
                        </c15:formulaRef>
                      </c:ext>
                    </c:extLst>
                    <c:strCache>
                      <c:ptCount val="1"/>
                      <c:pt idx="0">
                        <c:v>YoY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Sheet1!$I$3:$I$12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1">
                        <c:v>-8.005038465387037E-3</c:v>
                      </c:pt>
                      <c:pt idx="2">
                        <c:v>-6.1886989491672251E-3</c:v>
                      </c:pt>
                      <c:pt idx="3">
                        <c:v>-7.3795450474655206E-3</c:v>
                      </c:pt>
                      <c:pt idx="4">
                        <c:v>-5.8825652315132272E-3</c:v>
                      </c:pt>
                      <c:pt idx="5">
                        <c:v>7.0427648297393449E-3</c:v>
                      </c:pt>
                      <c:pt idx="6">
                        <c:v>-9.5469838981014181E-3</c:v>
                      </c:pt>
                      <c:pt idx="7">
                        <c:v>-9.7603290243917229E-3</c:v>
                      </c:pt>
                      <c:pt idx="8">
                        <c:v>-3.5836365641195279E-3</c:v>
                      </c:pt>
                      <c:pt idx="9">
                        <c:v>-4.0576181781294381E-4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593D-41C0-A217-F51A1BD8CC0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Sheet1!$J$2</c15:sqref>
                        </c15:formulaRef>
                      </c:ext>
                    </c:extLst>
                    <c:strCache>
                      <c:ptCount val="1"/>
                      <c:pt idx="0">
                        <c:v>GWh Weather Normalized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Sheet1!$J$3:$J$12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6319.0179264299495</c:v>
                      </c:pt>
                      <c:pt idx="1">
                        <c:v>5920.9346340906704</c:v>
                      </c:pt>
                      <c:pt idx="2">
                        <c:v>5804.2596754824499</c:v>
                      </c:pt>
                      <c:pt idx="3">
                        <c:v>5795.8015904760296</c:v>
                      </c:pt>
                      <c:pt idx="4">
                        <c:v>5693.5884397402606</c:v>
                      </c:pt>
                      <c:pt idx="5">
                        <c:v>5287.2580840749797</c:v>
                      </c:pt>
                      <c:pt idx="6">
                        <c:v>5228.2781906813998</c:v>
                      </c:pt>
                      <c:pt idx="7">
                        <c:v>5469.0671808913794</c:v>
                      </c:pt>
                      <c:pt idx="8">
                        <c:v>5478.0713730876696</c:v>
                      </c:pt>
                      <c:pt idx="9">
                        <c:v>5479.6184673931093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593D-41C0-A217-F51A1BD8CC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8"/>
          <c:order val="8"/>
          <c:tx>
            <c:strRef>
              <c:f>Sheet1!$K$2</c:f>
              <c:strCache>
                <c:ptCount val="1"/>
                <c:pt idx="0">
                  <c:v>Peak Demand MW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Sheet1!$K$3:$K$12</c:f>
              <c:numCache>
                <c:formatCode>_(* #,##0_);_(* \(#,##0\);_(* "-"??_);_(@_)</c:formatCode>
                <c:ptCount val="10"/>
                <c:pt idx="0">
                  <c:v>1456.8553702080601</c:v>
                </c:pt>
                <c:pt idx="1">
                  <c:v>1398.8770942374499</c:v>
                </c:pt>
                <c:pt idx="2">
                  <c:v>1331.8540288358199</c:v>
                </c:pt>
                <c:pt idx="3">
                  <c:v>1354.8027344218301</c:v>
                </c:pt>
                <c:pt idx="4">
                  <c:v>1315.3602962237001</c:v>
                </c:pt>
                <c:pt idx="5">
                  <c:v>1279.46042641296</c:v>
                </c:pt>
                <c:pt idx="6">
                  <c:v>1216.8330600854499</c:v>
                </c:pt>
                <c:pt idx="7">
                  <c:v>1244.2501108342001</c:v>
                </c:pt>
                <c:pt idx="8">
                  <c:v>1251.3870758102601</c:v>
                </c:pt>
                <c:pt idx="9">
                  <c:v>1272.2124269383601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D-41C0-A217-F51A1BD8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573776"/>
        <c:axId val="1930674464"/>
      </c:lineChart>
      <c:catAx>
        <c:axId val="722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36592"/>
        <c:crosses val="autoZero"/>
        <c:auto val="1"/>
        <c:lblAlgn val="ctr"/>
        <c:lblOffset val="100"/>
        <c:noMultiLvlLbl val="0"/>
      </c:catAx>
      <c:valAx>
        <c:axId val="533936592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01776"/>
        <c:crosses val="autoZero"/>
        <c:crossBetween val="between"/>
      </c:valAx>
      <c:valAx>
        <c:axId val="193067446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573776"/>
        <c:crosses val="max"/>
        <c:crossBetween val="between"/>
      </c:valAx>
      <c:catAx>
        <c:axId val="198657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067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  <a:r>
              <a:rPr lang="en-US" baseline="0"/>
              <a:t> Customer Count vs Peak Demand MW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Sheet1!$D$2</c:f>
              <c:strCache>
                <c:ptCount val="1"/>
                <c:pt idx="0">
                  <c:v>Residential Customers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Sheet1!$D$3:$D$12</c:f>
              <c:numCache>
                <c:formatCode>_(* #,##0_);_(* \(#,##0\);_(* "-"??_);_(@_)</c:formatCode>
                <c:ptCount val="10"/>
                <c:pt idx="0">
                  <c:v>137914</c:v>
                </c:pt>
                <c:pt idx="1">
                  <c:v>136781</c:v>
                </c:pt>
                <c:pt idx="2">
                  <c:v>135786</c:v>
                </c:pt>
                <c:pt idx="3">
                  <c:v>134747</c:v>
                </c:pt>
                <c:pt idx="4">
                  <c:v>133846</c:v>
                </c:pt>
                <c:pt idx="5">
                  <c:v>134862</c:v>
                </c:pt>
                <c:pt idx="6">
                  <c:v>133622</c:v>
                </c:pt>
                <c:pt idx="7">
                  <c:v>131640</c:v>
                </c:pt>
                <c:pt idx="8">
                  <c:v>130988</c:v>
                </c:pt>
                <c:pt idx="9">
                  <c:v>130925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5AC-4F7B-8C0D-67934845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1776"/>
        <c:axId val="533936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5AC-4F7B-8C0D-67934845C99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</c15:sqref>
                        </c15:formulaRef>
                      </c:ext>
                    </c:extLst>
                    <c:strCache>
                      <c:ptCount val="1"/>
                      <c:pt idx="0">
                        <c:v>Large C&amp;I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Sheet1!$E$3:$E$12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936</c:v>
                      </c:pt>
                      <c:pt idx="1">
                        <c:v>900</c:v>
                      </c:pt>
                      <c:pt idx="2">
                        <c:v>890</c:v>
                      </c:pt>
                      <c:pt idx="3">
                        <c:v>905</c:v>
                      </c:pt>
                      <c:pt idx="4">
                        <c:v>875</c:v>
                      </c:pt>
                      <c:pt idx="5">
                        <c:v>791</c:v>
                      </c:pt>
                      <c:pt idx="6">
                        <c:v>707</c:v>
                      </c:pt>
                      <c:pt idx="7">
                        <c:v>713</c:v>
                      </c:pt>
                      <c:pt idx="8">
                        <c:v>694</c:v>
                      </c:pt>
                      <c:pt idx="9">
                        <c:v>606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5AC-4F7B-8C0D-67934845C99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</c15:sqref>
                        </c15:formulaRef>
                      </c:ext>
                    </c:extLst>
                    <c:strCache>
                      <c:ptCount val="1"/>
                      <c:pt idx="0">
                        <c:v>Other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Sheet1!$F$3:$F$12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31043</c:v>
                      </c:pt>
                      <c:pt idx="1">
                        <c:v>30852</c:v>
                      </c:pt>
                      <c:pt idx="2">
                        <c:v>30814</c:v>
                      </c:pt>
                      <c:pt idx="3">
                        <c:v>30602</c:v>
                      </c:pt>
                      <c:pt idx="4">
                        <c:v>30555</c:v>
                      </c:pt>
                      <c:pt idx="5">
                        <c:v>30787</c:v>
                      </c:pt>
                      <c:pt idx="6">
                        <c:v>30522</c:v>
                      </c:pt>
                      <c:pt idx="7">
                        <c:v>30889</c:v>
                      </c:pt>
                      <c:pt idx="8">
                        <c:v>30975</c:v>
                      </c:pt>
                      <c:pt idx="9">
                        <c:v>31060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AC-4F7B-8C0D-67934845C99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Sheet1!$G$2</c15:sqref>
                        </c15:formulaRef>
                      </c:ext>
                    </c:extLst>
                    <c:strCache>
                      <c:ptCount val="1"/>
                      <c:pt idx="0">
                        <c:v>Total 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Sheet1!$G$3:$G$12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169893</c:v>
                      </c:pt>
                      <c:pt idx="1">
                        <c:v>168533</c:v>
                      </c:pt>
                      <c:pt idx="2">
                        <c:v>167490</c:v>
                      </c:pt>
                      <c:pt idx="3">
                        <c:v>166254</c:v>
                      </c:pt>
                      <c:pt idx="4">
                        <c:v>165276</c:v>
                      </c:pt>
                      <c:pt idx="5">
                        <c:v>166440</c:v>
                      </c:pt>
                      <c:pt idx="6">
                        <c:v>164851</c:v>
                      </c:pt>
                      <c:pt idx="7">
                        <c:v>163242</c:v>
                      </c:pt>
                      <c:pt idx="8">
                        <c:v>162657</c:v>
                      </c:pt>
                      <c:pt idx="9">
                        <c:v>162591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AC-4F7B-8C0D-67934845C99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Sheet1!$H$2</c15:sqref>
                        </c15:formulaRef>
                      </c:ext>
                    </c:extLst>
                    <c:strCache>
                      <c:ptCount val="1"/>
                      <c:pt idx="0">
                        <c:v>YoY # Customer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Sheet1!$H$3:$H$12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1">
                        <c:v>-1360</c:v>
                      </c:pt>
                      <c:pt idx="2">
                        <c:v>-1043</c:v>
                      </c:pt>
                      <c:pt idx="3">
                        <c:v>-1236</c:v>
                      </c:pt>
                      <c:pt idx="4">
                        <c:v>-978</c:v>
                      </c:pt>
                      <c:pt idx="5">
                        <c:v>1164</c:v>
                      </c:pt>
                      <c:pt idx="6">
                        <c:v>-1589</c:v>
                      </c:pt>
                      <c:pt idx="7">
                        <c:v>-1609</c:v>
                      </c:pt>
                      <c:pt idx="8">
                        <c:v>-585</c:v>
                      </c:pt>
                      <c:pt idx="9">
                        <c:v>-66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AC-4F7B-8C0D-67934845C99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Sheet1!$I$2</c15:sqref>
                        </c15:formulaRef>
                      </c:ext>
                    </c:extLst>
                    <c:strCache>
                      <c:ptCount val="1"/>
                      <c:pt idx="0">
                        <c:v>YoY Decline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Sheet1!$I$3:$I$12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1">
                        <c:v>-8.005038465387037E-3</c:v>
                      </c:pt>
                      <c:pt idx="2">
                        <c:v>-6.1886989491672251E-3</c:v>
                      </c:pt>
                      <c:pt idx="3">
                        <c:v>-7.3795450474655206E-3</c:v>
                      </c:pt>
                      <c:pt idx="4">
                        <c:v>-5.8825652315132272E-3</c:v>
                      </c:pt>
                      <c:pt idx="5">
                        <c:v>7.0427648297393449E-3</c:v>
                      </c:pt>
                      <c:pt idx="6">
                        <c:v>-9.5469838981014181E-3</c:v>
                      </c:pt>
                      <c:pt idx="7">
                        <c:v>-9.7603290243917229E-3</c:v>
                      </c:pt>
                      <c:pt idx="8">
                        <c:v>-3.5836365641195279E-3</c:v>
                      </c:pt>
                      <c:pt idx="9">
                        <c:v>-4.0576181781294381E-4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C5AC-4F7B-8C0D-67934845C99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Sheet1!$J$2</c15:sqref>
                        </c15:formulaRef>
                      </c:ext>
                    </c:extLst>
                    <c:strCache>
                      <c:ptCount val="1"/>
                      <c:pt idx="0">
                        <c:v>GWh Weather Normalized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Sheet1!$J$3:$J$12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6319.0179264299495</c:v>
                      </c:pt>
                      <c:pt idx="1">
                        <c:v>5920.9346340906704</c:v>
                      </c:pt>
                      <c:pt idx="2">
                        <c:v>5804.2596754824499</c:v>
                      </c:pt>
                      <c:pt idx="3">
                        <c:v>5795.8015904760296</c:v>
                      </c:pt>
                      <c:pt idx="4">
                        <c:v>5693.5884397402606</c:v>
                      </c:pt>
                      <c:pt idx="5">
                        <c:v>5287.2580840749797</c:v>
                      </c:pt>
                      <c:pt idx="6">
                        <c:v>5228.2781906813998</c:v>
                      </c:pt>
                      <c:pt idx="7">
                        <c:v>5469.0671808913794</c:v>
                      </c:pt>
                      <c:pt idx="8">
                        <c:v>5478.0713730876696</c:v>
                      </c:pt>
                      <c:pt idx="9">
                        <c:v>5479.6184673931093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C5AC-4F7B-8C0D-67934845C9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8"/>
          <c:order val="8"/>
          <c:tx>
            <c:strRef>
              <c:f>Sheet1!$K$2</c:f>
              <c:strCache>
                <c:ptCount val="1"/>
                <c:pt idx="0">
                  <c:v>Peak Demand MW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Sheet1!$C$3:$C$12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Sheet1!$K$3:$K$12</c:f>
              <c:numCache>
                <c:formatCode>_(* #,##0_);_(* \(#,##0\);_(* "-"??_);_(@_)</c:formatCode>
                <c:ptCount val="10"/>
                <c:pt idx="0">
                  <c:v>1456.8553702080601</c:v>
                </c:pt>
                <c:pt idx="1">
                  <c:v>1398.8770942374499</c:v>
                </c:pt>
                <c:pt idx="2">
                  <c:v>1331.8540288358199</c:v>
                </c:pt>
                <c:pt idx="3">
                  <c:v>1354.8027344218301</c:v>
                </c:pt>
                <c:pt idx="4">
                  <c:v>1315.3602962237001</c:v>
                </c:pt>
                <c:pt idx="5">
                  <c:v>1279.46042641296</c:v>
                </c:pt>
                <c:pt idx="6">
                  <c:v>1216.8330600854499</c:v>
                </c:pt>
                <c:pt idx="7">
                  <c:v>1244.2501108342001</c:v>
                </c:pt>
                <c:pt idx="8">
                  <c:v>1251.3870758102601</c:v>
                </c:pt>
                <c:pt idx="9">
                  <c:v>1272.2124269383601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C-4F7B-8C0D-67934845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573776"/>
        <c:axId val="1930674464"/>
      </c:lineChart>
      <c:catAx>
        <c:axId val="722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36592"/>
        <c:crosses val="autoZero"/>
        <c:auto val="1"/>
        <c:lblAlgn val="ctr"/>
        <c:lblOffset val="100"/>
        <c:noMultiLvlLbl val="0"/>
      </c:catAx>
      <c:valAx>
        <c:axId val="533936592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01776"/>
        <c:crosses val="autoZero"/>
        <c:crossBetween val="between"/>
      </c:valAx>
      <c:valAx>
        <c:axId val="193067446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573776"/>
        <c:crosses val="max"/>
        <c:crossBetween val="between"/>
      </c:valAx>
      <c:catAx>
        <c:axId val="198657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067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17</xdr:row>
      <xdr:rowOff>36512</xdr:rowOff>
    </xdr:from>
    <xdr:to>
      <xdr:col>6</xdr:col>
      <xdr:colOff>200025</xdr:colOff>
      <xdr:row>31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B3935-FC71-6317-FE4F-590BF2D9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14</xdr:col>
      <xdr:colOff>254000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D0AC4E-65E1-4356-978C-89F006EA1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6</xdr:col>
      <xdr:colOff>111125</xdr:colOff>
      <xdr:row>48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CF75C6-505A-4435-8204-3A5AC6EF2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13</xdr:col>
      <xdr:colOff>473075</xdr:colOff>
      <xdr:row>48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420F47-9AE9-4FC8-8F8B-E40872DF8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49</xdr:row>
      <xdr:rowOff>0</xdr:rowOff>
    </xdr:from>
    <xdr:to>
      <xdr:col>13</xdr:col>
      <xdr:colOff>473075</xdr:colOff>
      <xdr:row>64</xdr:row>
      <xdr:rowOff>28574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7638136-FD40-4DB9-9B31-748B80259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B7F4-7C08-425A-B58A-425D337A2046}">
  <dimension ref="C2:K24"/>
  <sheetViews>
    <sheetView tabSelected="1" topLeftCell="F40" zoomScale="145" zoomScaleNormal="145" workbookViewId="0">
      <selection activeCell="R51" sqref="R51"/>
    </sheetView>
  </sheetViews>
  <sheetFormatPr defaultRowHeight="14.5" x14ac:dyDescent="0.35"/>
  <cols>
    <col min="3" max="3" width="15.90625" bestFit="1" customWidth="1"/>
    <col min="4" max="6" width="15.90625" style="1" customWidth="1"/>
    <col min="7" max="7" width="15.26953125" bestFit="1" customWidth="1"/>
    <col min="8" max="8" width="15.26953125" style="1" customWidth="1"/>
    <col min="9" max="9" width="12.26953125" bestFit="1" customWidth="1"/>
    <col min="10" max="10" width="14.6328125" customWidth="1"/>
    <col min="11" max="11" width="14.26953125" customWidth="1"/>
  </cols>
  <sheetData>
    <row r="2" spans="3:11" ht="30.5" customHeight="1" x14ac:dyDescent="0.35">
      <c r="C2" s="2" t="s">
        <v>0</v>
      </c>
      <c r="D2" s="7" t="s">
        <v>4</v>
      </c>
      <c r="E2" s="7" t="s">
        <v>5</v>
      </c>
      <c r="F2" s="7" t="s">
        <v>6</v>
      </c>
      <c r="G2" s="2" t="s">
        <v>1</v>
      </c>
      <c r="H2" s="7" t="s">
        <v>3</v>
      </c>
      <c r="I2" s="2" t="s">
        <v>2</v>
      </c>
      <c r="J2" s="7" t="s">
        <v>8</v>
      </c>
      <c r="K2" s="7" t="s">
        <v>9</v>
      </c>
    </row>
    <row r="3" spans="3:11" s="1" customFormat="1" ht="15.5" x14ac:dyDescent="0.35">
      <c r="C3" s="3">
        <v>2015</v>
      </c>
      <c r="D3" s="4">
        <v>137914</v>
      </c>
      <c r="E3" s="4">
        <v>936</v>
      </c>
      <c r="F3" s="4">
        <f>G3-E3-D3</f>
        <v>31043</v>
      </c>
      <c r="G3" s="4">
        <v>169893</v>
      </c>
      <c r="H3" s="12"/>
      <c r="I3" s="13"/>
      <c r="J3" s="4">
        <v>6319.0179264299495</v>
      </c>
      <c r="K3" s="4">
        <v>1456.8553702080601</v>
      </c>
    </row>
    <row r="4" spans="3:11" s="1" customFormat="1" ht="15.5" x14ac:dyDescent="0.35">
      <c r="C4" s="3">
        <v>2016</v>
      </c>
      <c r="D4" s="4">
        <f>136613+164+4</f>
        <v>136781</v>
      </c>
      <c r="E4" s="4">
        <f>580+8+3+59+18+2+162+1+0+1+4+35+24+3</f>
        <v>900</v>
      </c>
      <c r="F4" s="4">
        <f t="shared" ref="F4:F12" si="0">G4-E4-D4</f>
        <v>30852</v>
      </c>
      <c r="G4" s="4">
        <v>168533</v>
      </c>
      <c r="H4" s="4">
        <f t="shared" ref="H4:H8" si="1">G4-G3</f>
        <v>-1360</v>
      </c>
      <c r="I4" s="5">
        <f t="shared" ref="I4:I8" si="2">(G4-G3)/G3</f>
        <v>-8.005038465387037E-3</v>
      </c>
      <c r="J4" s="4">
        <v>5920.9346340906704</v>
      </c>
      <c r="K4" s="4">
        <v>1398.8770942374499</v>
      </c>
    </row>
    <row r="5" spans="3:11" s="1" customFormat="1" ht="15.5" x14ac:dyDescent="0.35">
      <c r="C5" s="3">
        <v>2017</v>
      </c>
      <c r="D5" s="4">
        <f>135621+160+5</f>
        <v>135786</v>
      </c>
      <c r="E5" s="4">
        <f>566+7+3+1+61+15+2+159+1+1+1+3+4+38+25+3</f>
        <v>890</v>
      </c>
      <c r="F5" s="4">
        <f t="shared" si="0"/>
        <v>30814</v>
      </c>
      <c r="G5" s="4">
        <v>167490</v>
      </c>
      <c r="H5" s="4">
        <f t="shared" si="1"/>
        <v>-1043</v>
      </c>
      <c r="I5" s="5">
        <f t="shared" si="2"/>
        <v>-6.1886989491672251E-3</v>
      </c>
      <c r="J5" s="4">
        <v>5804.2596754824499</v>
      </c>
      <c r="K5" s="4">
        <v>1331.8540288358199</v>
      </c>
    </row>
    <row r="6" spans="3:11" s="1" customFormat="1" ht="15.5" x14ac:dyDescent="0.35">
      <c r="C6" s="3">
        <v>2018</v>
      </c>
      <c r="D6" s="4">
        <f>134584+158+5</f>
        <v>134747</v>
      </c>
      <c r="E6" s="4">
        <f>568+8+7+2+64+15+3+158+1+1+3+4+45+21+5</f>
        <v>905</v>
      </c>
      <c r="F6" s="4">
        <f t="shared" si="0"/>
        <v>30602</v>
      </c>
      <c r="G6" s="4">
        <v>166254</v>
      </c>
      <c r="H6" s="4">
        <f t="shared" si="1"/>
        <v>-1236</v>
      </c>
      <c r="I6" s="5">
        <f t="shared" si="2"/>
        <v>-7.3795450474655206E-3</v>
      </c>
      <c r="J6" s="4">
        <v>5795.8015904760296</v>
      </c>
      <c r="K6" s="4">
        <v>1354.8027344218301</v>
      </c>
    </row>
    <row r="7" spans="3:11" s="1" customFormat="1" ht="15.5" x14ac:dyDescent="0.35">
      <c r="C7" s="3">
        <v>2019</v>
      </c>
      <c r="D7" s="4">
        <f>133690+151+5</f>
        <v>133846</v>
      </c>
      <c r="E7" s="4">
        <f>543+7+7+2+62+14+2+154+1+1+2+1+5+50+20+4</f>
        <v>875</v>
      </c>
      <c r="F7" s="4">
        <f t="shared" si="0"/>
        <v>30555</v>
      </c>
      <c r="G7" s="4">
        <v>165276</v>
      </c>
      <c r="H7" s="4">
        <f t="shared" si="1"/>
        <v>-978</v>
      </c>
      <c r="I7" s="5">
        <f t="shared" si="2"/>
        <v>-5.8825652315132272E-3</v>
      </c>
      <c r="J7" s="4">
        <v>5693.5884397402606</v>
      </c>
      <c r="K7" s="4">
        <v>1315.3602962237001</v>
      </c>
    </row>
    <row r="8" spans="3:11" ht="15.5" x14ac:dyDescent="0.35">
      <c r="C8" s="3">
        <v>2020</v>
      </c>
      <c r="D8" s="4">
        <f>134708+150+4</f>
        <v>134862</v>
      </c>
      <c r="E8" s="4">
        <f>483+7+9+1+63+11+2+147+1+5+1+1+1+6+37+14+2</f>
        <v>791</v>
      </c>
      <c r="F8" s="4">
        <f t="shared" si="0"/>
        <v>30787</v>
      </c>
      <c r="G8" s="4">
        <v>166440</v>
      </c>
      <c r="H8" s="4">
        <f t="shared" si="1"/>
        <v>1164</v>
      </c>
      <c r="I8" s="5">
        <f t="shared" si="2"/>
        <v>7.0427648297393449E-3</v>
      </c>
      <c r="J8" s="4">
        <v>5287.2580840749797</v>
      </c>
      <c r="K8" s="4">
        <v>1279.46042641296</v>
      </c>
    </row>
    <row r="9" spans="3:11" ht="15.5" x14ac:dyDescent="0.35">
      <c r="C9" s="3">
        <v>2021</v>
      </c>
      <c r="D9" s="4">
        <f>133468+150+4</f>
        <v>133622</v>
      </c>
      <c r="E9" s="4">
        <f>361+4+2+139+62+8+7+1+4+1+1+1+6+35+17+2+56</f>
        <v>707</v>
      </c>
      <c r="F9" s="4">
        <f t="shared" si="0"/>
        <v>30522</v>
      </c>
      <c r="G9" s="4">
        <v>164851</v>
      </c>
      <c r="H9" s="4">
        <f>G9-G8</f>
        <v>-1589</v>
      </c>
      <c r="I9" s="5">
        <f>(G9-G8)/G8</f>
        <v>-9.5469838981014181E-3</v>
      </c>
      <c r="J9" s="4">
        <v>5228.2781906813998</v>
      </c>
      <c r="K9" s="4">
        <v>1216.8330600854499</v>
      </c>
    </row>
    <row r="10" spans="3:11" ht="15.5" x14ac:dyDescent="0.35">
      <c r="C10" s="3">
        <v>2022</v>
      </c>
      <c r="D10" s="4">
        <f>131486+148+6</f>
        <v>131640</v>
      </c>
      <c r="E10" s="4">
        <f>366+4+2+135+70+6+7+1+5+1+1+1+4+34+20+2+54</f>
        <v>713</v>
      </c>
      <c r="F10" s="4">
        <f t="shared" si="0"/>
        <v>30889</v>
      </c>
      <c r="G10" s="4">
        <v>163242</v>
      </c>
      <c r="H10" s="4">
        <f t="shared" ref="H10:H12" si="3">G10-G9</f>
        <v>-1609</v>
      </c>
      <c r="I10" s="5">
        <f t="shared" ref="I10:I12" si="4">(G10-G9)/G9</f>
        <v>-9.7603290243917229E-3</v>
      </c>
      <c r="J10" s="4">
        <v>5469.0671808913794</v>
      </c>
      <c r="K10" s="4">
        <v>1244.2501108342001</v>
      </c>
    </row>
    <row r="11" spans="3:11" ht="15.5" x14ac:dyDescent="0.35">
      <c r="C11" s="20">
        <v>2023</v>
      </c>
      <c r="D11" s="19">
        <f>130840+142+6</f>
        <v>130988</v>
      </c>
      <c r="E11" s="19">
        <f>354+7+2+132+64+7+6+1+3+1+1+1+5+36+18+2+54</f>
        <v>694</v>
      </c>
      <c r="F11" s="19">
        <f t="shared" si="0"/>
        <v>30975</v>
      </c>
      <c r="G11" s="4">
        <v>162657</v>
      </c>
      <c r="H11" s="4">
        <f t="shared" si="3"/>
        <v>-585</v>
      </c>
      <c r="I11" s="5">
        <f t="shared" si="4"/>
        <v>-3.5836365641195279E-3</v>
      </c>
      <c r="J11" s="4">
        <v>5478.0713730876696</v>
      </c>
      <c r="K11" s="4">
        <v>1251.3870758102601</v>
      </c>
    </row>
    <row r="12" spans="3:11" ht="15.5" x14ac:dyDescent="0.35">
      <c r="C12" s="3">
        <v>2024</v>
      </c>
      <c r="D12" s="4">
        <f>130778+139+8</f>
        <v>130925</v>
      </c>
      <c r="E12" s="4">
        <f>351+56+7+1+128+1+2+1+1+1+5+32+18+2</f>
        <v>606</v>
      </c>
      <c r="F12" s="4">
        <f t="shared" si="0"/>
        <v>31060</v>
      </c>
      <c r="G12" s="4">
        <v>162591</v>
      </c>
      <c r="H12" s="4">
        <f t="shared" si="3"/>
        <v>-66</v>
      </c>
      <c r="I12" s="5">
        <f t="shared" si="4"/>
        <v>-4.0576181781294381E-4</v>
      </c>
      <c r="J12" s="4">
        <v>5479.6184673931093</v>
      </c>
      <c r="K12" s="4">
        <v>1272.2124269383601</v>
      </c>
    </row>
    <row r="13" spans="3:11" s="1" customFormat="1" ht="15.5" x14ac:dyDescent="0.35">
      <c r="C13" s="21" t="s">
        <v>7</v>
      </c>
      <c r="D13" s="22"/>
      <c r="E13" s="22"/>
      <c r="F13" s="22"/>
      <c r="G13" s="22"/>
      <c r="H13" s="22"/>
      <c r="I13" s="23"/>
    </row>
    <row r="14" spans="3:11" s="1" customFormat="1" ht="15.5" x14ac:dyDescent="0.35">
      <c r="C14" s="18">
        <v>45016</v>
      </c>
      <c r="D14" s="19">
        <v>131760</v>
      </c>
      <c r="E14" s="19">
        <f>454+139+71</f>
        <v>664</v>
      </c>
      <c r="F14" s="19">
        <f>G14-E14-D14</f>
        <v>30939</v>
      </c>
      <c r="G14" s="19">
        <v>163363</v>
      </c>
      <c r="H14" s="4"/>
      <c r="I14" s="5"/>
      <c r="J14" s="4">
        <v>5492.5216712172196</v>
      </c>
      <c r="K14" s="4">
        <v>1251.3870758102601</v>
      </c>
    </row>
    <row r="15" spans="3:11" ht="15.5" x14ac:dyDescent="0.35">
      <c r="C15" s="18">
        <v>45808</v>
      </c>
      <c r="D15" s="19">
        <v>130257</v>
      </c>
      <c r="E15" s="19">
        <f>128+433+59</f>
        <v>620</v>
      </c>
      <c r="F15" s="19">
        <f>G15-E15-D15</f>
        <v>30888</v>
      </c>
      <c r="G15" s="19">
        <v>161765</v>
      </c>
      <c r="H15" s="4"/>
      <c r="I15" s="5"/>
      <c r="J15" s="4">
        <v>5362.0648128475796</v>
      </c>
      <c r="K15" s="4">
        <v>1235.08383020816</v>
      </c>
    </row>
    <row r="16" spans="3:11" s="1" customFormat="1" ht="15.5" x14ac:dyDescent="0.35">
      <c r="C16" s="8"/>
      <c r="D16" s="9"/>
      <c r="E16" s="9"/>
      <c r="F16" s="9"/>
      <c r="G16" s="11"/>
      <c r="H16" s="9"/>
      <c r="I16" s="10"/>
      <c r="J16" s="6"/>
    </row>
    <row r="18" spans="3:6" ht="15.5" x14ac:dyDescent="0.35">
      <c r="C18" s="14"/>
      <c r="D18" s="15"/>
      <c r="E18" s="15"/>
      <c r="F18" s="16"/>
    </row>
    <row r="19" spans="3:6" ht="15.5" x14ac:dyDescent="0.35">
      <c r="C19" s="17"/>
      <c r="D19" s="17"/>
      <c r="E19" s="17"/>
      <c r="F19" s="17"/>
    </row>
    <row r="20" spans="3:6" ht="15.5" x14ac:dyDescent="0.35">
      <c r="C20" s="17"/>
      <c r="D20" s="17"/>
      <c r="E20" s="17"/>
      <c r="F20" s="17"/>
    </row>
    <row r="21" spans="3:6" ht="15.5" x14ac:dyDescent="0.35">
      <c r="C21" s="17"/>
      <c r="D21" s="17"/>
      <c r="E21" s="17"/>
      <c r="F21" s="17"/>
    </row>
    <row r="22" spans="3:6" ht="15.5" x14ac:dyDescent="0.35">
      <c r="C22" s="17"/>
      <c r="D22" s="17"/>
      <c r="E22" s="17"/>
      <c r="F22" s="17"/>
    </row>
    <row r="23" spans="3:6" ht="15.5" x14ac:dyDescent="0.35">
      <c r="C23" s="17"/>
      <c r="D23" s="17"/>
      <c r="E23" s="17"/>
      <c r="F23" s="17"/>
    </row>
    <row r="24" spans="3:6" ht="15.5" x14ac:dyDescent="0.35">
      <c r="C24" s="17"/>
      <c r="D24" s="17"/>
      <c r="E24" s="17"/>
      <c r="F24" s="17"/>
    </row>
  </sheetData>
  <mergeCells count="1">
    <mergeCell ref="C13:I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E3MzU8L1VzZXJOYW1lPjxEYXRlVGltZT44LzIxLzIwMjUgODo0NDoxNi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1BFD8273-DF6C-4BA2-8E27-AE9502BE9B9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791CCA2-E7BB-403D-B42F-DFB3769C753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b6888f76-1100-40b0-929b-1efe9044426d"/>
    <ds:schemaRef ds:uri="f88ffb1c-9230-4705-a789-27bae69f58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1DD388-B044-4EAD-A96C-2DA2B640DA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B73473-D96D-457C-B113-164EAFA6D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DAD02F1-D30F-43C1-B057-0638AB7CECA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lastModifiedBy>JEFFREY D NEWCOMB</cp:lastModifiedBy>
  <dcterms:created xsi:type="dcterms:W3CDTF">2025-08-21T20:39:39Z</dcterms:created>
  <dcterms:modified xsi:type="dcterms:W3CDTF">2025-08-26T19:07:30Z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468ce2a6-4637-4547-bdfb-b84bff3bcc52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{1BFD8273-DF6C-4BA2-8E27-AE9502BE9B92}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