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4 Testimony - Direct &amp; Application/Carlin/Exhibits/"/>
    </mc:Choice>
  </mc:AlternateContent>
  <xr:revisionPtr revIDLastSave="2" documentId="13_ncr:1_{CC039179-C3B1-4F23-B2E7-A2D1506B0E66}" xr6:coauthVersionLast="47" xr6:coauthVersionMax="47" xr10:uidLastSave="{46DB38B0-78C9-4BD0-895D-2CEA054EF533}"/>
  <bookViews>
    <workbookView xWindow="28680" yWindow="-120" windowWidth="29040" windowHeight="15720" xr2:uid="{00000000-000D-0000-FFFF-FFFF00000000}"/>
  </bookViews>
  <sheets>
    <sheet name="Analysis" sheetId="4" r:id="rId1"/>
    <sheet name="Chart1" sheetId="5" r:id="rId2"/>
    <sheet name="Graph Data" sheetId="6" r:id="rId3"/>
  </sheets>
  <definedNames>
    <definedName name="_xlnm._FilterDatabase" localSheetId="2" hidden="1">'Graph Data'!$A$3:$H$30</definedName>
    <definedName name="_xlnm.Print_Area" localSheetId="0">Analysis!$A$1:$P$42</definedName>
    <definedName name="_xlnm.Print_Titles" localSheetId="0">Analysis!$3:$4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4" l="1"/>
  <c r="G31" i="4"/>
  <c r="N31" i="4" s="1"/>
  <c r="G30" i="4"/>
  <c r="G29" i="4"/>
  <c r="N29" i="4" s="1"/>
  <c r="G28" i="4"/>
  <c r="N28" i="4" s="1"/>
  <c r="G27" i="4"/>
  <c r="N27" i="4" s="1"/>
  <c r="G26" i="4"/>
  <c r="N26" i="4" s="1"/>
  <c r="G24" i="4"/>
  <c r="N24" i="4" s="1"/>
  <c r="G22" i="4"/>
  <c r="N22" i="4" s="1"/>
  <c r="G20" i="4"/>
  <c r="N20" i="4" s="1"/>
  <c r="G5" i="4"/>
  <c r="N5" i="4" s="1"/>
  <c r="F25" i="4"/>
  <c r="F23" i="4"/>
  <c r="F21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P9" i="4"/>
  <c r="O9" i="4"/>
  <c r="N9" i="4"/>
  <c r="P20" i="4"/>
  <c r="O20" i="4"/>
  <c r="P28" i="4"/>
  <c r="O28" i="4"/>
  <c r="P22" i="4"/>
  <c r="O22" i="4"/>
  <c r="P13" i="4"/>
  <c r="O13" i="4"/>
  <c r="N13" i="4"/>
  <c r="P12" i="4"/>
  <c r="O12" i="4"/>
  <c r="N12" i="4"/>
  <c r="P27" i="4"/>
  <c r="O27" i="4"/>
  <c r="P15" i="4"/>
  <c r="O15" i="4"/>
  <c r="N15" i="4"/>
  <c r="P26" i="4"/>
  <c r="O26" i="4"/>
  <c r="P25" i="4"/>
  <c r="O25" i="4"/>
  <c r="N25" i="4"/>
  <c r="P29" i="4"/>
  <c r="O29" i="4"/>
  <c r="P31" i="4"/>
  <c r="O31" i="4"/>
  <c r="P7" i="4"/>
  <c r="O7" i="4"/>
  <c r="N7" i="4"/>
  <c r="P24" i="4"/>
  <c r="O24" i="4"/>
  <c r="P30" i="4"/>
  <c r="O30" i="4"/>
  <c r="P19" i="4"/>
  <c r="O19" i="4"/>
  <c r="N19" i="4"/>
  <c r="P23" i="4"/>
  <c r="O23" i="4"/>
  <c r="N23" i="4"/>
  <c r="P14" i="4"/>
  <c r="O14" i="4"/>
  <c r="N14" i="4"/>
  <c r="P11" i="4"/>
  <c r="O11" i="4"/>
  <c r="N11" i="4"/>
  <c r="P16" i="4"/>
  <c r="O16" i="4"/>
  <c r="N16" i="4"/>
  <c r="P8" i="4"/>
  <c r="O8" i="4"/>
  <c r="N8" i="4"/>
  <c r="P21" i="4"/>
  <c r="O21" i="4"/>
  <c r="N21" i="4"/>
  <c r="P18" i="4"/>
  <c r="O18" i="4"/>
  <c r="N18" i="4"/>
  <c r="P10" i="4"/>
  <c r="O10" i="4"/>
  <c r="N10" i="4"/>
  <c r="P17" i="4"/>
  <c r="O17" i="4"/>
  <c r="N17" i="4"/>
  <c r="D6" i="4"/>
  <c r="F6" i="4"/>
  <c r="J6" i="4"/>
  <c r="L6" i="4"/>
  <c r="L5" i="4"/>
  <c r="J5" i="4"/>
  <c r="D5" i="4"/>
  <c r="P6" i="4"/>
  <c r="O6" i="4"/>
  <c r="N6" i="4"/>
  <c r="P5" i="4"/>
  <c r="O5" i="4"/>
  <c r="B33" i="4" l="1"/>
  <c r="B21" i="6"/>
  <c r="B29" i="6"/>
  <c r="D28" i="6"/>
  <c r="D27" i="6"/>
  <c r="D17" i="6"/>
  <c r="D5" i="6"/>
  <c r="D22" i="6"/>
  <c r="D21" i="6"/>
  <c r="D29" i="6"/>
  <c r="D18" i="6" l="1"/>
  <c r="D9" i="6"/>
  <c r="D4" i="6"/>
  <c r="D12" i="6"/>
  <c r="D13" i="6"/>
  <c r="J33" i="4"/>
  <c r="J34" i="4"/>
  <c r="C29" i="6"/>
  <c r="C27" i="6"/>
  <c r="B27" i="6"/>
  <c r="C28" i="6"/>
  <c r="B28" i="6"/>
  <c r="B22" i="6"/>
  <c r="C22" i="6"/>
  <c r="B5" i="6"/>
  <c r="C5" i="6"/>
  <c r="C17" i="6"/>
  <c r="B17" i="6"/>
  <c r="C9" i="6"/>
  <c r="C21" i="6"/>
  <c r="P36" i="4"/>
  <c r="B18" i="6" l="1"/>
  <c r="C13" i="6"/>
  <c r="B13" i="6"/>
  <c r="B4" i="6"/>
  <c r="C12" i="6"/>
  <c r="C4" i="6"/>
  <c r="B9" i="6"/>
  <c r="C18" i="6"/>
  <c r="B12" i="6"/>
  <c r="P33" i="4"/>
  <c r="P35" i="4"/>
  <c r="D26" i="6" l="1"/>
  <c r="D7" i="6"/>
  <c r="D8" i="6"/>
  <c r="D11" i="6"/>
  <c r="D15" i="6"/>
  <c r="D14" i="6"/>
  <c r="D24" i="6"/>
  <c r="D25" i="6"/>
  <c r="D6" i="6"/>
  <c r="D19" i="6" l="1"/>
  <c r="B19" i="6"/>
  <c r="O33" i="4"/>
  <c r="D10" i="6" l="1"/>
  <c r="D20" i="6"/>
  <c r="D16" i="6"/>
  <c r="C23" i="6"/>
  <c r="D23" i="6"/>
  <c r="C19" i="6"/>
  <c r="B20" i="6"/>
  <c r="C24" i="6"/>
  <c r="B10" i="6"/>
  <c r="B23" i="6"/>
  <c r="B16" i="6"/>
  <c r="O35" i="4"/>
  <c r="O36" i="4"/>
  <c r="B7" i="6" l="1"/>
  <c r="C7" i="6"/>
  <c r="C16" i="6"/>
  <c r="C20" i="6"/>
  <c r="B8" i="6"/>
  <c r="C8" i="6"/>
  <c r="C14" i="6"/>
  <c r="B25" i="6"/>
  <c r="C25" i="6"/>
  <c r="B15" i="6"/>
  <c r="C15" i="6"/>
  <c r="B6" i="6"/>
  <c r="C6" i="6"/>
  <c r="B26" i="6"/>
  <c r="C26" i="6"/>
  <c r="B11" i="6"/>
  <c r="C11" i="6"/>
  <c r="C10" i="6"/>
  <c r="B24" i="6"/>
  <c r="N35" i="4" l="1"/>
  <c r="N33" i="4"/>
  <c r="N30" i="4"/>
  <c r="B14" i="6" s="1"/>
  <c r="N36" i="4"/>
</calcChain>
</file>

<file path=xl/sharedStrings.xml><?xml version="1.0" encoding="utf-8"?>
<sst xmlns="http://schemas.openxmlformats.org/spreadsheetml/2006/main" count="93" uniqueCount="65">
  <si>
    <t>Target TCC</t>
  </si>
  <si>
    <t>Notes:</t>
  </si>
  <si>
    <t xml:space="preserve">% Difference </t>
  </si>
  <si>
    <t>Target Incentive</t>
  </si>
  <si>
    <r>
      <t>% of Jobs Below Market Competitive Range</t>
    </r>
    <r>
      <rPr>
        <vertAlign val="superscript"/>
        <sz val="10"/>
        <color theme="1"/>
        <rFont val="Arial"/>
        <family val="2"/>
      </rPr>
      <t>3</t>
    </r>
  </si>
  <si>
    <r>
      <t>% of Jobs Above Market Competitive Range</t>
    </r>
    <r>
      <rPr>
        <vertAlign val="superscript"/>
        <sz val="10"/>
        <color theme="1"/>
        <rFont val="Arial"/>
        <family val="2"/>
      </rPr>
      <t>3</t>
    </r>
  </si>
  <si>
    <t>Market Low</t>
  </si>
  <si>
    <t>Market Median Compensation</t>
  </si>
  <si>
    <t>Market Max</t>
  </si>
  <si>
    <t>Market Competitive Range</t>
  </si>
  <si>
    <t>Incumbent Count</t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</si>
  <si>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A market competitive range of +/- 15 percent has been used for these salaried nonexempt positions.</t>
    </r>
  </si>
  <si>
    <r>
      <t>Job Identifier</t>
    </r>
    <r>
      <rPr>
        <vertAlign val="superscript"/>
        <sz val="10"/>
        <rFont val="Arial"/>
        <family val="2"/>
      </rPr>
      <t>2</t>
    </r>
  </si>
  <si>
    <t>Actual or Avg. Base Salary</t>
  </si>
  <si>
    <r>
      <t>Market Median Survey Results</t>
    </r>
    <r>
      <rPr>
        <b/>
        <vertAlign val="superscript"/>
        <sz val="10"/>
        <rFont val="Arial"/>
        <family val="2"/>
      </rPr>
      <t>1</t>
    </r>
  </si>
  <si>
    <t>Base Salary</t>
  </si>
  <si>
    <t>LTI</t>
  </si>
  <si>
    <t>EX1</t>
  </si>
  <si>
    <t>EX6</t>
  </si>
  <si>
    <t>EX7</t>
  </si>
  <si>
    <t>EX8</t>
  </si>
  <si>
    <t>EX10</t>
  </si>
  <si>
    <t>EX11</t>
  </si>
  <si>
    <t>EX13</t>
  </si>
  <si>
    <t>EX14</t>
  </si>
  <si>
    <t>EX16</t>
  </si>
  <si>
    <t>EX17</t>
  </si>
  <si>
    <t>EX20</t>
  </si>
  <si>
    <t>EX21</t>
  </si>
  <si>
    <t>EX23</t>
  </si>
  <si>
    <t>EX24</t>
  </si>
  <si>
    <t>EX25</t>
  </si>
  <si>
    <t>EX26</t>
  </si>
  <si>
    <t>EX27</t>
  </si>
  <si>
    <t>Incumbent Count:</t>
  </si>
  <si>
    <t>Job Count:</t>
  </si>
  <si>
    <t>Incumbent Data</t>
  </si>
  <si>
    <t>AVERAGE:</t>
  </si>
  <si>
    <r>
      <t>Target TCC vs Survey Target TC</t>
    </r>
    <r>
      <rPr>
        <b/>
        <vertAlign val="superscript"/>
        <sz val="10"/>
        <rFont val="Arial"/>
        <family val="2"/>
      </rPr>
      <t>3</t>
    </r>
  </si>
  <si>
    <r>
      <t>Target TC vs Survey Target TC</t>
    </r>
    <r>
      <rPr>
        <b/>
        <vertAlign val="superscript"/>
        <sz val="10"/>
        <rFont val="Arial"/>
        <family val="2"/>
      </rPr>
      <t>3</t>
    </r>
  </si>
  <si>
    <r>
      <t>Base Salary vs Survey TC</t>
    </r>
    <r>
      <rPr>
        <b/>
        <vertAlign val="superscript"/>
        <sz val="10"/>
        <rFont val="Arial"/>
        <family val="2"/>
      </rPr>
      <t>3</t>
    </r>
  </si>
  <si>
    <t>AEP Target TC vs. Survey Target TC</t>
  </si>
  <si>
    <t>AEP Target TCC vs. Survey Target TC</t>
  </si>
  <si>
    <t>AEP Base Salary vs. Survey Target TC</t>
  </si>
  <si>
    <t>EX5</t>
  </si>
  <si>
    <t>Long-Term Incentive (LTI)</t>
  </si>
  <si>
    <t>Target Total Compensation (TC)</t>
  </si>
  <si>
    <t>Target TC</t>
  </si>
  <si>
    <t>Target Total Cash Compensation (TCC)</t>
  </si>
  <si>
    <t>Number of Jobs with Significant STI:</t>
  </si>
  <si>
    <t>Number of Jobs without Significant STI:</t>
  </si>
  <si>
    <t>KPCO and AEPSC Compensation for Officer Positions Versus Market Competitive Compensation</t>
  </si>
  <si>
    <t>EX2</t>
  </si>
  <si>
    <t>AEP Job</t>
  </si>
  <si>
    <t>EX3</t>
  </si>
  <si>
    <t>EX4</t>
  </si>
  <si>
    <t>EX9</t>
  </si>
  <si>
    <t>EX12</t>
  </si>
  <si>
    <t>EX15</t>
  </si>
  <si>
    <t>EX18</t>
  </si>
  <si>
    <t>EX19</t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</si>
  <si>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This position is benchmarked against the 75th percentile because this was a competitive hire with skills and experience that Sr. Management and the HR Committee of AEP's Board of Directors believed would bring sufficient additional value to offset the additional expense. </t>
    </r>
  </si>
  <si>
    <r>
      <t>1</t>
    </r>
    <r>
      <rPr>
        <sz val="10"/>
        <rFont val="Arial"/>
        <family val="2"/>
      </rPr>
      <t xml:space="preserve"> Survey Data from the 2024 Willis Towers Watson Energy Services and General Industry Executive Compensation Surveys or, in some cases, Middle Management, Professional &amp; Support surveys, in all cases aged from April 1, 2024 to May 31, 2025 at 3.5% annual rate.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</si>
  <si>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Includes all Kentucky Power Company and AEPSC Officers positions as of May 31, 2025 for which there was a matching survey job with a sufficient sample of compensation survey information.</t>
    </r>
  </si>
  <si>
    <r>
      <t>EX22</t>
    </r>
    <r>
      <rPr>
        <vertAlign val="superscript"/>
        <sz val="10"/>
        <color theme="1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</si>
</sst>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vertAlign val="superscript"/>
      <sz val="1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164" fontId="8" fillId="0" borderId="0" xfId="0" applyNumberFormat="1" applyFont="1"/>
    <xf numFmtId="0" fontId="8" fillId="0" borderId="0" xfId="0" applyFont="1"/>
    <xf numFmtId="0" fontId="7" fillId="0" borderId="0" xfId="0" applyFont="1"/>
    <xf numFmtId="0" fontId="2" fillId="0" borderId="0" xfId="0" applyFont="1" applyAlignment="1"/>
    <xf numFmtId="0" fontId="9" fillId="0" borderId="4" xfId="2" applyFont="1" applyBorder="1"/>
    <xf numFmtId="0" fontId="3" fillId="0" borderId="4" xfId="2" applyFont="1" applyBorder="1" applyAlignment="1">
      <alignment horizontal="center" wrapText="1"/>
    </xf>
    <xf numFmtId="0" fontId="5" fillId="0" borderId="0" xfId="2"/>
    <xf numFmtId="165" fontId="5" fillId="0" borderId="0" xfId="2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5" fillId="0" borderId="0" xfId="0" applyFont="1"/>
    <xf numFmtId="165" fontId="5" fillId="0" borderId="0" xfId="1" applyNumberFormat="1" applyFont="1"/>
    <xf numFmtId="165" fontId="3" fillId="0" borderId="0" xfId="0" applyNumberFormat="1" applyFont="1"/>
    <xf numFmtId="164" fontId="5" fillId="0" borderId="0" xfId="0" applyNumberFormat="1" applyFont="1"/>
    <xf numFmtId="9" fontId="10" fillId="0" borderId="0" xfId="1" applyNumberFormat="1" applyFont="1"/>
    <xf numFmtId="164" fontId="3" fillId="2" borderId="4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2" borderId="4" xfId="0" applyFont="1" applyFill="1" applyBorder="1" applyAlignment="1">
      <alignment horizontal="center" wrapText="1"/>
    </xf>
    <xf numFmtId="167" fontId="0" fillId="0" borderId="0" xfId="4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9" fontId="11" fillId="0" borderId="0" xfId="1" applyNumberFormat="1" applyFont="1"/>
    <xf numFmtId="166" fontId="2" fillId="0" borderId="0" xfId="3" applyNumberFormat="1" applyFont="1"/>
    <xf numFmtId="0" fontId="3" fillId="0" borderId="4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167" fontId="0" fillId="0" borderId="0" xfId="4" applyNumberFormat="1" applyFont="1" applyFill="1"/>
    <xf numFmtId="166" fontId="5" fillId="0" borderId="0" xfId="3" applyNumberFormat="1" applyFont="1"/>
    <xf numFmtId="167" fontId="0" fillId="0" borderId="0" xfId="0" applyNumberFormat="1"/>
    <xf numFmtId="0" fontId="1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</cellXfs>
  <cellStyles count="5">
    <cellStyle name="Comma" xfId="3" builtinId="3"/>
    <cellStyle name="Currency" xfId="4" builtinId="4"/>
    <cellStyle name="Normal" xfId="0" builtinId="0"/>
    <cellStyle name="Normal 2" xfId="2" xr:uid="{00000000-0005-0000-0000-000001000000}"/>
    <cellStyle name="Percent" xfId="1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Figure ARC 9</a:t>
            </a:r>
          </a:p>
          <a:p>
            <a:pPr>
              <a:defRPr b="1"/>
            </a:pPr>
            <a:r>
              <a:rPr lang="en-US" b="1" baseline="0"/>
              <a:t>KPCO and AEPSC Officer Positions</a:t>
            </a:r>
          </a:p>
          <a:p>
            <a:pPr>
              <a:defRPr b="1"/>
            </a:pPr>
            <a:r>
              <a:rPr lang="en-US" b="1"/>
              <a:t>vs.</a:t>
            </a:r>
            <a:r>
              <a:rPr lang="en-US" b="1" baseline="0"/>
              <a:t> Market-Competitive Compensation (High to Low)</a:t>
            </a:r>
          </a:p>
          <a:p>
            <a:pPr>
              <a:defRPr b="1"/>
            </a:pPr>
            <a:r>
              <a:rPr lang="en-US" b="1" baseline="0"/>
              <a:t>1. With AEP STI &amp; LTI, 2. With AEP STI but not LTI, and 3. without AEP STI and LTI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'Graph Data'!$E$3</c:f>
              <c:strCache>
                <c:ptCount val="1"/>
                <c:pt idx="0">
                  <c:v>Market Low</c:v>
                </c:pt>
              </c:strCache>
            </c:strRef>
          </c:tx>
          <c:spPr>
            <a:pattFill prst="pct60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'Graph Data'!$A$4:$A$30</c:f>
              <c:strCache>
                <c:ptCount val="27"/>
                <c:pt idx="0">
                  <c:v>EX3</c:v>
                </c:pt>
                <c:pt idx="1">
                  <c:v>EX25</c:v>
                </c:pt>
                <c:pt idx="2">
                  <c:v>EX13</c:v>
                </c:pt>
                <c:pt idx="3">
                  <c:v>EX16</c:v>
                </c:pt>
                <c:pt idx="4">
                  <c:v>EX11</c:v>
                </c:pt>
                <c:pt idx="5">
                  <c:v>EX19</c:v>
                </c:pt>
                <c:pt idx="6">
                  <c:v>EX2</c:v>
                </c:pt>
                <c:pt idx="7">
                  <c:v>EX27</c:v>
                </c:pt>
                <c:pt idx="8">
                  <c:v>EX20</c:v>
                </c:pt>
                <c:pt idx="9">
                  <c:v>EX224</c:v>
                </c:pt>
                <c:pt idx="10">
                  <c:v>EX26</c:v>
                </c:pt>
                <c:pt idx="11">
                  <c:v>EX24</c:v>
                </c:pt>
                <c:pt idx="12">
                  <c:v>EX10</c:v>
                </c:pt>
                <c:pt idx="13">
                  <c:v>EX1</c:v>
                </c:pt>
                <c:pt idx="14">
                  <c:v>EX8</c:v>
                </c:pt>
                <c:pt idx="15">
                  <c:v>EX5</c:v>
                </c:pt>
                <c:pt idx="16">
                  <c:v>EX23</c:v>
                </c:pt>
                <c:pt idx="17">
                  <c:v>EX12</c:v>
                </c:pt>
                <c:pt idx="18">
                  <c:v>EX6</c:v>
                </c:pt>
                <c:pt idx="19">
                  <c:v>EX9</c:v>
                </c:pt>
                <c:pt idx="20">
                  <c:v>EX4</c:v>
                </c:pt>
                <c:pt idx="21">
                  <c:v>EX18</c:v>
                </c:pt>
                <c:pt idx="22">
                  <c:v>EX7</c:v>
                </c:pt>
                <c:pt idx="23">
                  <c:v>EX15</c:v>
                </c:pt>
                <c:pt idx="24">
                  <c:v>EX21</c:v>
                </c:pt>
                <c:pt idx="25">
                  <c:v>EX14</c:v>
                </c:pt>
                <c:pt idx="26">
                  <c:v>EX17</c:v>
                </c:pt>
              </c:strCache>
            </c:strRef>
          </c:cat>
          <c:val>
            <c:numRef>
              <c:f>'Graph Data'!$E$4:$E$30</c:f>
              <c:numCache>
                <c:formatCode>0.0%</c:formatCode>
                <c:ptCount val="27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F-4B47-A293-69FAF5077973}"/>
            </c:ext>
          </c:extLst>
        </c:ser>
        <c:ser>
          <c:idx val="3"/>
          <c:order val="1"/>
          <c:tx>
            <c:strRef>
              <c:f>'Graph Data'!$G$3</c:f>
              <c:strCache>
                <c:ptCount val="1"/>
                <c:pt idx="0">
                  <c:v>Market Competitive Range</c:v>
                </c:pt>
              </c:strCache>
            </c:strRef>
          </c:tx>
          <c:spPr>
            <a:pattFill prst="pct20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strRef>
              <c:f>'Graph Data'!$A$4:$A$30</c:f>
              <c:strCache>
                <c:ptCount val="27"/>
                <c:pt idx="0">
                  <c:v>EX3</c:v>
                </c:pt>
                <c:pt idx="1">
                  <c:v>EX25</c:v>
                </c:pt>
                <c:pt idx="2">
                  <c:v>EX13</c:v>
                </c:pt>
                <c:pt idx="3">
                  <c:v>EX16</c:v>
                </c:pt>
                <c:pt idx="4">
                  <c:v>EX11</c:v>
                </c:pt>
                <c:pt idx="5">
                  <c:v>EX19</c:v>
                </c:pt>
                <c:pt idx="6">
                  <c:v>EX2</c:v>
                </c:pt>
                <c:pt idx="7">
                  <c:v>EX27</c:v>
                </c:pt>
                <c:pt idx="8">
                  <c:v>EX20</c:v>
                </c:pt>
                <c:pt idx="9">
                  <c:v>EX224</c:v>
                </c:pt>
                <c:pt idx="10">
                  <c:v>EX26</c:v>
                </c:pt>
                <c:pt idx="11">
                  <c:v>EX24</c:v>
                </c:pt>
                <c:pt idx="12">
                  <c:v>EX10</c:v>
                </c:pt>
                <c:pt idx="13">
                  <c:v>EX1</c:v>
                </c:pt>
                <c:pt idx="14">
                  <c:v>EX8</c:v>
                </c:pt>
                <c:pt idx="15">
                  <c:v>EX5</c:v>
                </c:pt>
                <c:pt idx="16">
                  <c:v>EX23</c:v>
                </c:pt>
                <c:pt idx="17">
                  <c:v>EX12</c:v>
                </c:pt>
                <c:pt idx="18">
                  <c:v>EX6</c:v>
                </c:pt>
                <c:pt idx="19">
                  <c:v>EX9</c:v>
                </c:pt>
                <c:pt idx="20">
                  <c:v>EX4</c:v>
                </c:pt>
                <c:pt idx="21">
                  <c:v>EX18</c:v>
                </c:pt>
                <c:pt idx="22">
                  <c:v>EX7</c:v>
                </c:pt>
                <c:pt idx="23">
                  <c:v>EX15</c:v>
                </c:pt>
                <c:pt idx="24">
                  <c:v>EX21</c:v>
                </c:pt>
                <c:pt idx="25">
                  <c:v>EX14</c:v>
                </c:pt>
                <c:pt idx="26">
                  <c:v>EX17</c:v>
                </c:pt>
              </c:strCache>
            </c:strRef>
          </c:cat>
          <c:val>
            <c:numRef>
              <c:f>'Graph Data'!$G$4:$G$30</c:f>
              <c:numCache>
                <c:formatCode>0.0%</c:formatCode>
                <c:ptCount val="2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F-4B47-A293-69FAF5077973}"/>
            </c:ext>
          </c:extLst>
        </c:ser>
        <c:ser>
          <c:idx val="4"/>
          <c:order val="3"/>
          <c:tx>
            <c:strRef>
              <c:f>'Graph Data'!$H$3</c:f>
              <c:strCache>
                <c:ptCount val="1"/>
                <c:pt idx="0">
                  <c:v>Market Max</c:v>
                </c:pt>
              </c:strCache>
            </c:strRef>
          </c:tx>
          <c:spPr>
            <a:pattFill prst="pct5">
              <a:fgClr>
                <a:schemeClr val="tx2"/>
              </a:fgClr>
              <a:bgClr>
                <a:schemeClr val="bg1"/>
              </a:bgClr>
            </a:patt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cat>
            <c:strRef>
              <c:f>'Graph Data'!$A$4:$A$30</c:f>
              <c:strCache>
                <c:ptCount val="27"/>
                <c:pt idx="0">
                  <c:v>EX3</c:v>
                </c:pt>
                <c:pt idx="1">
                  <c:v>EX25</c:v>
                </c:pt>
                <c:pt idx="2">
                  <c:v>EX13</c:v>
                </c:pt>
                <c:pt idx="3">
                  <c:v>EX16</c:v>
                </c:pt>
                <c:pt idx="4">
                  <c:v>EX11</c:v>
                </c:pt>
                <c:pt idx="5">
                  <c:v>EX19</c:v>
                </c:pt>
                <c:pt idx="6">
                  <c:v>EX2</c:v>
                </c:pt>
                <c:pt idx="7">
                  <c:v>EX27</c:v>
                </c:pt>
                <c:pt idx="8">
                  <c:v>EX20</c:v>
                </c:pt>
                <c:pt idx="9">
                  <c:v>EX224</c:v>
                </c:pt>
                <c:pt idx="10">
                  <c:v>EX26</c:v>
                </c:pt>
                <c:pt idx="11">
                  <c:v>EX24</c:v>
                </c:pt>
                <c:pt idx="12">
                  <c:v>EX10</c:v>
                </c:pt>
                <c:pt idx="13">
                  <c:v>EX1</c:v>
                </c:pt>
                <c:pt idx="14">
                  <c:v>EX8</c:v>
                </c:pt>
                <c:pt idx="15">
                  <c:v>EX5</c:v>
                </c:pt>
                <c:pt idx="16">
                  <c:v>EX23</c:v>
                </c:pt>
                <c:pt idx="17">
                  <c:v>EX12</c:v>
                </c:pt>
                <c:pt idx="18">
                  <c:v>EX6</c:v>
                </c:pt>
                <c:pt idx="19">
                  <c:v>EX9</c:v>
                </c:pt>
                <c:pt idx="20">
                  <c:v>EX4</c:v>
                </c:pt>
                <c:pt idx="21">
                  <c:v>EX18</c:v>
                </c:pt>
                <c:pt idx="22">
                  <c:v>EX7</c:v>
                </c:pt>
                <c:pt idx="23">
                  <c:v>EX15</c:v>
                </c:pt>
                <c:pt idx="24">
                  <c:v>EX21</c:v>
                </c:pt>
                <c:pt idx="25">
                  <c:v>EX14</c:v>
                </c:pt>
                <c:pt idx="26">
                  <c:v>EX17</c:v>
                </c:pt>
              </c:strCache>
            </c:strRef>
          </c:cat>
          <c:val>
            <c:numRef>
              <c:f>'Graph Data'!$H$4:$H$30</c:f>
              <c:numCache>
                <c:formatCode>0.0%</c:formatCode>
                <c:ptCount val="27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CF-4B47-A293-69FAF5077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25712"/>
        <c:axId val="474122432"/>
      </c:areaChart>
      <c:lineChart>
        <c:grouping val="standard"/>
        <c:varyColors val="0"/>
        <c:ser>
          <c:idx val="5"/>
          <c:order val="2"/>
          <c:tx>
            <c:strRef>
              <c:f>'Graph Data'!$F$3</c:f>
              <c:strCache>
                <c:ptCount val="1"/>
                <c:pt idx="0">
                  <c:v>Market Median Compensation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'Graph Data'!$A$4:$A$30</c:f>
              <c:strCache>
                <c:ptCount val="27"/>
                <c:pt idx="0">
                  <c:v>EX3</c:v>
                </c:pt>
                <c:pt idx="1">
                  <c:v>EX25</c:v>
                </c:pt>
                <c:pt idx="2">
                  <c:v>EX13</c:v>
                </c:pt>
                <c:pt idx="3">
                  <c:v>EX16</c:v>
                </c:pt>
                <c:pt idx="4">
                  <c:v>EX11</c:v>
                </c:pt>
                <c:pt idx="5">
                  <c:v>EX19</c:v>
                </c:pt>
                <c:pt idx="6">
                  <c:v>EX2</c:v>
                </c:pt>
                <c:pt idx="7">
                  <c:v>EX27</c:v>
                </c:pt>
                <c:pt idx="8">
                  <c:v>EX20</c:v>
                </c:pt>
                <c:pt idx="9">
                  <c:v>EX224</c:v>
                </c:pt>
                <c:pt idx="10">
                  <c:v>EX26</c:v>
                </c:pt>
                <c:pt idx="11">
                  <c:v>EX24</c:v>
                </c:pt>
                <c:pt idx="12">
                  <c:v>EX10</c:v>
                </c:pt>
                <c:pt idx="13">
                  <c:v>EX1</c:v>
                </c:pt>
                <c:pt idx="14">
                  <c:v>EX8</c:v>
                </c:pt>
                <c:pt idx="15">
                  <c:v>EX5</c:v>
                </c:pt>
                <c:pt idx="16">
                  <c:v>EX23</c:v>
                </c:pt>
                <c:pt idx="17">
                  <c:v>EX12</c:v>
                </c:pt>
                <c:pt idx="18">
                  <c:v>EX6</c:v>
                </c:pt>
                <c:pt idx="19">
                  <c:v>EX9</c:v>
                </c:pt>
                <c:pt idx="20">
                  <c:v>EX4</c:v>
                </c:pt>
                <c:pt idx="21">
                  <c:v>EX18</c:v>
                </c:pt>
                <c:pt idx="22">
                  <c:v>EX7</c:v>
                </c:pt>
                <c:pt idx="23">
                  <c:v>EX15</c:v>
                </c:pt>
                <c:pt idx="24">
                  <c:v>EX21</c:v>
                </c:pt>
                <c:pt idx="25">
                  <c:v>EX14</c:v>
                </c:pt>
                <c:pt idx="26">
                  <c:v>EX17</c:v>
                </c:pt>
              </c:strCache>
            </c:strRef>
          </c:cat>
          <c:val>
            <c:numRef>
              <c:f>'Graph Data'!$F$4:$F$30</c:f>
              <c:numCache>
                <c:formatCode>0.0%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CF-4B47-A293-69FAF5077973}"/>
            </c:ext>
          </c:extLst>
        </c:ser>
        <c:ser>
          <c:idx val="0"/>
          <c:order val="4"/>
          <c:tx>
            <c:strRef>
              <c:f>'Graph Data'!$B$3</c:f>
              <c:strCache>
                <c:ptCount val="1"/>
                <c:pt idx="0">
                  <c:v>AEP Target TC vs. Survey Target TC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Data'!$A$4:$A$30</c:f>
              <c:strCache>
                <c:ptCount val="27"/>
                <c:pt idx="0">
                  <c:v>EX3</c:v>
                </c:pt>
                <c:pt idx="1">
                  <c:v>EX25</c:v>
                </c:pt>
                <c:pt idx="2">
                  <c:v>EX13</c:v>
                </c:pt>
                <c:pt idx="3">
                  <c:v>EX16</c:v>
                </c:pt>
                <c:pt idx="4">
                  <c:v>EX11</c:v>
                </c:pt>
                <c:pt idx="5">
                  <c:v>EX19</c:v>
                </c:pt>
                <c:pt idx="6">
                  <c:v>EX2</c:v>
                </c:pt>
                <c:pt idx="7">
                  <c:v>EX27</c:v>
                </c:pt>
                <c:pt idx="8">
                  <c:v>EX20</c:v>
                </c:pt>
                <c:pt idx="9">
                  <c:v>EX224</c:v>
                </c:pt>
                <c:pt idx="10">
                  <c:v>EX26</c:v>
                </c:pt>
                <c:pt idx="11">
                  <c:v>EX24</c:v>
                </c:pt>
                <c:pt idx="12">
                  <c:v>EX10</c:v>
                </c:pt>
                <c:pt idx="13">
                  <c:v>EX1</c:v>
                </c:pt>
                <c:pt idx="14">
                  <c:v>EX8</c:v>
                </c:pt>
                <c:pt idx="15">
                  <c:v>EX5</c:v>
                </c:pt>
                <c:pt idx="16">
                  <c:v>EX23</c:v>
                </c:pt>
                <c:pt idx="17">
                  <c:v>EX12</c:v>
                </c:pt>
                <c:pt idx="18">
                  <c:v>EX6</c:v>
                </c:pt>
                <c:pt idx="19">
                  <c:v>EX9</c:v>
                </c:pt>
                <c:pt idx="20">
                  <c:v>EX4</c:v>
                </c:pt>
                <c:pt idx="21">
                  <c:v>EX18</c:v>
                </c:pt>
                <c:pt idx="22">
                  <c:v>EX7</c:v>
                </c:pt>
                <c:pt idx="23">
                  <c:v>EX15</c:v>
                </c:pt>
                <c:pt idx="24">
                  <c:v>EX21</c:v>
                </c:pt>
                <c:pt idx="25">
                  <c:v>EX14</c:v>
                </c:pt>
                <c:pt idx="26">
                  <c:v>EX17</c:v>
                </c:pt>
              </c:strCache>
            </c:strRef>
          </c:cat>
          <c:val>
            <c:numRef>
              <c:f>'Graph Data'!$B$4:$B$30</c:f>
              <c:numCache>
                <c:formatCode>0.0%</c:formatCode>
                <c:ptCount val="27"/>
                <c:pt idx="0">
                  <c:v>1.7045811062702121</c:v>
                </c:pt>
                <c:pt idx="1">
                  <c:v>1.6419189034837236</c:v>
                </c:pt>
                <c:pt idx="2">
                  <c:v>1.3981012022480606</c:v>
                </c:pt>
                <c:pt idx="3">
                  <c:v>1.3816804600925796</c:v>
                </c:pt>
                <c:pt idx="4">
                  <c:v>1.3051752531889314</c:v>
                </c:pt>
                <c:pt idx="5">
                  <c:v>1.2660202587867226</c:v>
                </c:pt>
                <c:pt idx="6">
                  <c:v>1.2027546094094883</c:v>
                </c:pt>
                <c:pt idx="7">
                  <c:v>1.1428571428571428</c:v>
                </c:pt>
                <c:pt idx="8">
                  <c:v>1.1258636693950677</c:v>
                </c:pt>
                <c:pt idx="9">
                  <c:v>1.0777901381487183</c:v>
                </c:pt>
                <c:pt idx="10">
                  <c:v>1.0631942515960418</c:v>
                </c:pt>
                <c:pt idx="11">
                  <c:v>1.0523681411499717</c:v>
                </c:pt>
                <c:pt idx="12">
                  <c:v>1.0454707133575092</c:v>
                </c:pt>
                <c:pt idx="13">
                  <c:v>1.0405271384351344</c:v>
                </c:pt>
                <c:pt idx="14">
                  <c:v>1.0201334716051711</c:v>
                </c:pt>
                <c:pt idx="15">
                  <c:v>0.96018956844739067</c:v>
                </c:pt>
                <c:pt idx="16">
                  <c:v>0.93960895023788071</c:v>
                </c:pt>
                <c:pt idx="17">
                  <c:v>0.92706189356693447</c:v>
                </c:pt>
                <c:pt idx="18">
                  <c:v>0.92137731729164973</c:v>
                </c:pt>
                <c:pt idx="19">
                  <c:v>0.92063168485462243</c:v>
                </c:pt>
                <c:pt idx="20">
                  <c:v>0.91638456479971897</c:v>
                </c:pt>
                <c:pt idx="21">
                  <c:v>0.89520091723083639</c:v>
                </c:pt>
                <c:pt idx="22">
                  <c:v>0.87800758365103537</c:v>
                </c:pt>
                <c:pt idx="23">
                  <c:v>0.86948422000563697</c:v>
                </c:pt>
                <c:pt idx="24">
                  <c:v>0.85562120555073717</c:v>
                </c:pt>
                <c:pt idx="25">
                  <c:v>0.69361781044060311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CF-4B47-A293-69FAF5077973}"/>
            </c:ext>
          </c:extLst>
        </c:ser>
        <c:ser>
          <c:idx val="1"/>
          <c:order val="5"/>
          <c:tx>
            <c:strRef>
              <c:f>'Graph Data'!$C$3</c:f>
              <c:strCache>
                <c:ptCount val="1"/>
                <c:pt idx="0">
                  <c:v>AEP Target TCC vs. Survey Target TC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'Graph Data'!$A$4:$A$30</c:f>
              <c:strCache>
                <c:ptCount val="27"/>
                <c:pt idx="0">
                  <c:v>EX3</c:v>
                </c:pt>
                <c:pt idx="1">
                  <c:v>EX25</c:v>
                </c:pt>
                <c:pt idx="2">
                  <c:v>EX13</c:v>
                </c:pt>
                <c:pt idx="3">
                  <c:v>EX16</c:v>
                </c:pt>
                <c:pt idx="4">
                  <c:v>EX11</c:v>
                </c:pt>
                <c:pt idx="5">
                  <c:v>EX19</c:v>
                </c:pt>
                <c:pt idx="6">
                  <c:v>EX2</c:v>
                </c:pt>
                <c:pt idx="7">
                  <c:v>EX27</c:v>
                </c:pt>
                <c:pt idx="8">
                  <c:v>EX20</c:v>
                </c:pt>
                <c:pt idx="9">
                  <c:v>EX224</c:v>
                </c:pt>
                <c:pt idx="10">
                  <c:v>EX26</c:v>
                </c:pt>
                <c:pt idx="11">
                  <c:v>EX24</c:v>
                </c:pt>
                <c:pt idx="12">
                  <c:v>EX10</c:v>
                </c:pt>
                <c:pt idx="13">
                  <c:v>EX1</c:v>
                </c:pt>
                <c:pt idx="14">
                  <c:v>EX8</c:v>
                </c:pt>
                <c:pt idx="15">
                  <c:v>EX5</c:v>
                </c:pt>
                <c:pt idx="16">
                  <c:v>EX23</c:v>
                </c:pt>
                <c:pt idx="17">
                  <c:v>EX12</c:v>
                </c:pt>
                <c:pt idx="18">
                  <c:v>EX6</c:v>
                </c:pt>
                <c:pt idx="19">
                  <c:v>EX9</c:v>
                </c:pt>
                <c:pt idx="20">
                  <c:v>EX4</c:v>
                </c:pt>
                <c:pt idx="21">
                  <c:v>EX18</c:v>
                </c:pt>
                <c:pt idx="22">
                  <c:v>EX7</c:v>
                </c:pt>
                <c:pt idx="23">
                  <c:v>EX15</c:v>
                </c:pt>
                <c:pt idx="24">
                  <c:v>EX21</c:v>
                </c:pt>
                <c:pt idx="25">
                  <c:v>EX14</c:v>
                </c:pt>
                <c:pt idx="26">
                  <c:v>EX17</c:v>
                </c:pt>
              </c:strCache>
            </c:strRef>
          </c:cat>
          <c:val>
            <c:numRef>
              <c:f>'Graph Data'!$C$4:$C$30</c:f>
              <c:numCache>
                <c:formatCode>0.0%</c:formatCode>
                <c:ptCount val="27"/>
                <c:pt idx="0">
                  <c:v>1.356485525961193</c:v>
                </c:pt>
                <c:pt idx="1">
                  <c:v>0.55682467161621929</c:v>
                </c:pt>
                <c:pt idx="2">
                  <c:v>0.95925842981562015</c:v>
                </c:pt>
                <c:pt idx="3">
                  <c:v>0.82059194837985694</c:v>
                </c:pt>
                <c:pt idx="4">
                  <c:v>0.83777926502484146</c:v>
                </c:pt>
                <c:pt idx="5">
                  <c:v>0.8550482903770803</c:v>
                </c:pt>
                <c:pt idx="6">
                  <c:v>1.0853473376727061</c:v>
                </c:pt>
                <c:pt idx="7">
                  <c:v>0.29714285714285715</c:v>
                </c:pt>
                <c:pt idx="8">
                  <c:v>0.686421122772777</c:v>
                </c:pt>
                <c:pt idx="9">
                  <c:v>0.68155112430637388</c:v>
                </c:pt>
                <c:pt idx="10">
                  <c:v>0.42627765968771281</c:v>
                </c:pt>
                <c:pt idx="11">
                  <c:v>0.55183632609647737</c:v>
                </c:pt>
                <c:pt idx="12">
                  <c:v>0.66781168914906974</c:v>
                </c:pt>
                <c:pt idx="13">
                  <c:v>0.67275613717858351</c:v>
                </c:pt>
                <c:pt idx="14">
                  <c:v>0.77265830750556819</c:v>
                </c:pt>
                <c:pt idx="15">
                  <c:v>0.70739724507957802</c:v>
                </c:pt>
                <c:pt idx="16">
                  <c:v>0.44413464829607241</c:v>
                </c:pt>
                <c:pt idx="17">
                  <c:v>0.69682289922580187</c:v>
                </c:pt>
                <c:pt idx="18">
                  <c:v>0.74525462984881852</c:v>
                </c:pt>
                <c:pt idx="19">
                  <c:v>0.67896586758028399</c:v>
                </c:pt>
                <c:pt idx="20">
                  <c:v>0.728497805967526</c:v>
                </c:pt>
                <c:pt idx="21">
                  <c:v>0.64951408604498795</c:v>
                </c:pt>
                <c:pt idx="22">
                  <c:v>0.71836984116902891</c:v>
                </c:pt>
                <c:pt idx="23">
                  <c:v>0.66737930418164693</c:v>
                </c:pt>
                <c:pt idx="24">
                  <c:v>0.56670099739809188</c:v>
                </c:pt>
                <c:pt idx="25">
                  <c:v>0.55991874547148335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CF-4B47-A293-69FAF5077973}"/>
            </c:ext>
          </c:extLst>
        </c:ser>
        <c:ser>
          <c:idx val="6"/>
          <c:order val="6"/>
          <c:tx>
            <c:strRef>
              <c:f>'Graph Data'!$D$3</c:f>
              <c:strCache>
                <c:ptCount val="1"/>
                <c:pt idx="0">
                  <c:v>AEP Base Salary vs. Survey Target TC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lgDashDotDot"/>
              <a:round/>
            </a:ln>
            <a:effectLst/>
          </c:spPr>
          <c:marker>
            <c:symbol val="none"/>
          </c:marker>
          <c:val>
            <c:numRef>
              <c:f>'Graph Data'!$D$4:$D$30</c:f>
              <c:numCache>
                <c:formatCode>0.0%</c:formatCode>
                <c:ptCount val="27"/>
                <c:pt idx="0">
                  <c:v>1.0048040933045874</c:v>
                </c:pt>
                <c:pt idx="1">
                  <c:v>0.27841233580810965</c:v>
                </c:pt>
                <c:pt idx="2">
                  <c:v>0.66155753780387605</c:v>
                </c:pt>
                <c:pt idx="3">
                  <c:v>0.54706129891990463</c:v>
                </c:pt>
                <c:pt idx="4">
                  <c:v>0.55851951001656097</c:v>
                </c:pt>
                <c:pt idx="5">
                  <c:v>0.57003219358472024</c:v>
                </c:pt>
                <c:pt idx="6">
                  <c:v>0.86827787013816493</c:v>
                </c:pt>
                <c:pt idx="7">
                  <c:v>0.11428571428571432</c:v>
                </c:pt>
                <c:pt idx="8">
                  <c:v>0.47339387777432895</c:v>
                </c:pt>
                <c:pt idx="9">
                  <c:v>0.42596945269148367</c:v>
                </c:pt>
                <c:pt idx="10">
                  <c:v>0.24358723410726446</c:v>
                </c:pt>
                <c:pt idx="11">
                  <c:v>0.30657573672026517</c:v>
                </c:pt>
                <c:pt idx="12">
                  <c:v>0.46055978562004807</c:v>
                </c:pt>
                <c:pt idx="13">
                  <c:v>0.42047258573661461</c:v>
                </c:pt>
                <c:pt idx="14">
                  <c:v>0.55189879107540585</c:v>
                </c:pt>
                <c:pt idx="15">
                  <c:v>0.50528374648541297</c:v>
                </c:pt>
                <c:pt idx="16">
                  <c:v>0.25379122759775563</c:v>
                </c:pt>
                <c:pt idx="17">
                  <c:v>0.49773064230414421</c:v>
                </c:pt>
                <c:pt idx="18">
                  <c:v>0.55204046655468042</c:v>
                </c:pt>
                <c:pt idx="19">
                  <c:v>0.48497561970020286</c:v>
                </c:pt>
                <c:pt idx="20">
                  <c:v>0.53962800442038961</c:v>
                </c:pt>
                <c:pt idx="21">
                  <c:v>0.46393863288927717</c:v>
                </c:pt>
                <c:pt idx="22">
                  <c:v>0.53212580827335476</c:v>
                </c:pt>
                <c:pt idx="23">
                  <c:v>0.47669950298689068</c:v>
                </c:pt>
                <c:pt idx="24">
                  <c:v>0.39082827406764964</c:v>
                </c:pt>
                <c:pt idx="25">
                  <c:v>0.41475462627517279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1-46F4-AAC7-B69573A9B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25712"/>
        <c:axId val="474122432"/>
      </c:lineChart>
      <c:catAx>
        <c:axId val="47412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AEP Jobs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22432"/>
        <c:crosses val="autoZero"/>
        <c:auto val="1"/>
        <c:lblAlgn val="ctr"/>
        <c:lblOffset val="100"/>
        <c:tickLblSkip val="1"/>
        <c:noMultiLvlLbl val="0"/>
      </c:catAx>
      <c:valAx>
        <c:axId val="47412243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AEP Compensation as a Percent of Market Median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cross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125712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105" workbookViewId="0" zoomToFit="1"/>
  </sheetViews>
  <pageMargins left="0.7" right="0.7" top="0.75" bottom="0.75" header="0.3" footer="0.3"/>
  <pageSetup orientation="landscape" copies="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286" cy="629557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Y42"/>
  <sheetViews>
    <sheetView tabSelected="1" zoomScaleNormal="100" workbookViewId="0">
      <pane ySplit="4" topLeftCell="A17" activePane="bottomLeft" state="frozen"/>
      <selection pane="bottomLeft" activeCell="A36" sqref="A36"/>
    </sheetView>
  </sheetViews>
  <sheetFormatPr defaultColWidth="9.140625" defaultRowHeight="12.75" x14ac:dyDescent="0.2"/>
  <cols>
    <col min="1" max="1" width="15.5703125" style="1" customWidth="1"/>
    <col min="2" max="2" width="10.5703125" style="1" bestFit="1" customWidth="1"/>
    <col min="3" max="3" width="12.28515625" style="2" bestFit="1" customWidth="1"/>
    <col min="4" max="4" width="11.42578125" style="2" customWidth="1"/>
    <col min="5" max="5" width="14.7109375" style="2" customWidth="1"/>
    <col min="6" max="6" width="12.5703125" style="2" bestFit="1" customWidth="1"/>
    <col min="7" max="7" width="14.140625" style="2" customWidth="1"/>
    <col min="8" max="8" width="2.42578125" style="1" customWidth="1"/>
    <col min="9" max="9" width="12.7109375" style="2" customWidth="1"/>
    <col min="10" max="11" width="12.28515625" style="2" bestFit="1" customWidth="1"/>
    <col min="12" max="12" width="11.5703125" style="2" bestFit="1" customWidth="1"/>
    <col min="13" max="13" width="14.5703125" style="2" customWidth="1"/>
    <col min="14" max="14" width="11.140625" style="16" bestFit="1" customWidth="1"/>
    <col min="15" max="15" width="11.140625" style="16" customWidth="1"/>
    <col min="16" max="16" width="11.5703125" style="16" customWidth="1"/>
    <col min="17" max="16384" width="9.140625" style="1"/>
  </cols>
  <sheetData>
    <row r="1" spans="1:25" x14ac:dyDescent="0.2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3" spans="1:25" s="3" customFormat="1" ht="26.1" customHeight="1" x14ac:dyDescent="0.2">
      <c r="B3" s="4"/>
      <c r="C3" s="41" t="s">
        <v>36</v>
      </c>
      <c r="D3" s="42"/>
      <c r="E3" s="42"/>
      <c r="F3" s="42"/>
      <c r="G3" s="43"/>
      <c r="I3" s="41" t="s">
        <v>14</v>
      </c>
      <c r="J3" s="42"/>
      <c r="K3" s="42"/>
      <c r="L3" s="42"/>
      <c r="M3" s="43"/>
      <c r="N3" s="44" t="s">
        <v>2</v>
      </c>
      <c r="O3" s="44"/>
      <c r="P3" s="44"/>
      <c r="Q3" s="1"/>
      <c r="R3" s="1"/>
      <c r="S3" s="1"/>
      <c r="T3" s="1"/>
      <c r="U3" s="1"/>
      <c r="V3" s="1"/>
      <c r="W3" s="1"/>
      <c r="X3" s="1"/>
      <c r="Y3" s="1"/>
    </row>
    <row r="4" spans="1:25" s="5" customFormat="1" ht="51" x14ac:dyDescent="0.2">
      <c r="A4" s="15" t="s">
        <v>12</v>
      </c>
      <c r="B4" s="15" t="s">
        <v>10</v>
      </c>
      <c r="C4" s="21" t="s">
        <v>13</v>
      </c>
      <c r="D4" s="21" t="s">
        <v>3</v>
      </c>
      <c r="E4" s="21" t="s">
        <v>48</v>
      </c>
      <c r="F4" s="21" t="s">
        <v>45</v>
      </c>
      <c r="G4" s="15" t="s">
        <v>46</v>
      </c>
      <c r="H4" s="22"/>
      <c r="I4" s="21" t="s">
        <v>15</v>
      </c>
      <c r="J4" s="21" t="s">
        <v>3</v>
      </c>
      <c r="K4" s="21" t="s">
        <v>0</v>
      </c>
      <c r="L4" s="15" t="s">
        <v>16</v>
      </c>
      <c r="M4" s="15" t="s">
        <v>47</v>
      </c>
      <c r="N4" s="23" t="s">
        <v>39</v>
      </c>
      <c r="O4" s="23" t="s">
        <v>38</v>
      </c>
      <c r="P4" s="23" t="s">
        <v>40</v>
      </c>
      <c r="Q4" s="1"/>
      <c r="R4" s="1"/>
      <c r="S4" s="1"/>
      <c r="T4" s="1"/>
      <c r="U4" s="1"/>
      <c r="V4" s="1"/>
      <c r="W4" s="1"/>
      <c r="X4" s="1"/>
      <c r="Y4" s="1"/>
    </row>
    <row r="5" spans="1:25" ht="15" x14ac:dyDescent="0.25">
      <c r="A5" s="1" t="s">
        <v>17</v>
      </c>
      <c r="B5">
        <v>1</v>
      </c>
      <c r="C5" s="24">
        <v>342990</v>
      </c>
      <c r="D5" s="24">
        <f>E5-C5</f>
        <v>205794</v>
      </c>
      <c r="E5" s="24">
        <v>548784</v>
      </c>
      <c r="F5" s="24">
        <v>300000</v>
      </c>
      <c r="G5" s="2">
        <f>F5+E5</f>
        <v>848784</v>
      </c>
      <c r="H5" s="24"/>
      <c r="I5" s="33">
        <v>359163</v>
      </c>
      <c r="J5" s="33">
        <f>K5-I5</f>
        <v>183639</v>
      </c>
      <c r="K5" s="33">
        <v>542802</v>
      </c>
      <c r="L5" s="33">
        <f>M5-K5</f>
        <v>272923</v>
      </c>
      <c r="M5" s="33">
        <v>815725</v>
      </c>
      <c r="N5" s="17">
        <f t="shared" ref="N5:N6" si="0">(G5-M5)/M5</f>
        <v>4.0527138435134391E-2</v>
      </c>
      <c r="O5" s="17">
        <f t="shared" ref="O5:O6" si="1">(E5-M5)/M5</f>
        <v>-0.32724386282141654</v>
      </c>
      <c r="P5" s="17">
        <f t="shared" ref="P5:P6" si="2">(C5-M5)/M5</f>
        <v>-0.57952741426338539</v>
      </c>
    </row>
    <row r="6" spans="1:25" ht="15" x14ac:dyDescent="0.25">
      <c r="A6" s="1" t="s">
        <v>52</v>
      </c>
      <c r="B6">
        <v>1</v>
      </c>
      <c r="C6" s="24">
        <v>184885.88</v>
      </c>
      <c r="D6" s="24">
        <f>E6-C6</f>
        <v>46221.47</v>
      </c>
      <c r="E6" s="24">
        <v>231107.35</v>
      </c>
      <c r="F6" s="24">
        <f>G6-E6</f>
        <v>25000</v>
      </c>
      <c r="G6" s="2">
        <v>256107.35</v>
      </c>
      <c r="H6" s="24"/>
      <c r="I6" s="24">
        <v>177514</v>
      </c>
      <c r="J6" s="24">
        <f>K6-I6</f>
        <v>15257</v>
      </c>
      <c r="K6" s="24">
        <v>192771</v>
      </c>
      <c r="L6" s="24">
        <f>M6-K6</f>
        <v>20163</v>
      </c>
      <c r="M6" s="24">
        <v>212934</v>
      </c>
      <c r="N6" s="17">
        <f t="shared" si="0"/>
        <v>0.20275460940948842</v>
      </c>
      <c r="O6" s="17">
        <f t="shared" si="1"/>
        <v>8.5347337672706122E-2</v>
      </c>
      <c r="P6" s="17">
        <f t="shared" si="2"/>
        <v>-0.1317221298618351</v>
      </c>
    </row>
    <row r="7" spans="1:25" ht="15" x14ac:dyDescent="0.25">
      <c r="A7" s="1" t="s">
        <v>54</v>
      </c>
      <c r="B7">
        <v>1</v>
      </c>
      <c r="C7" s="35">
        <v>268451.5</v>
      </c>
      <c r="D7" s="24">
        <f t="shared" ref="D7:D31" si="3">E7-C7</f>
        <v>93958.025000000023</v>
      </c>
      <c r="E7" s="35">
        <v>362409.52500000002</v>
      </c>
      <c r="F7" s="24">
        <f t="shared" ref="F7:F25" si="4">G7-E7</f>
        <v>93000</v>
      </c>
      <c r="G7" s="35">
        <v>455409.52500000002</v>
      </c>
      <c r="H7" s="24"/>
      <c r="I7" s="35">
        <v>217435</v>
      </c>
      <c r="J7" s="24">
        <f t="shared" ref="J7:J31" si="5">K7-I7</f>
        <v>33175</v>
      </c>
      <c r="K7" s="35">
        <v>250610</v>
      </c>
      <c r="L7" s="24">
        <f t="shared" ref="L7:L31" si="6">M7-K7</f>
        <v>16558</v>
      </c>
      <c r="M7" s="35">
        <v>267168</v>
      </c>
      <c r="N7" s="17">
        <f t="shared" ref="N7:N31" si="7">(G7-M7)/M7</f>
        <v>0.70458110627021209</v>
      </c>
      <c r="O7" s="17">
        <f t="shared" ref="O7:O31" si="8">(E7-M7)/M7</f>
        <v>0.35648552596119304</v>
      </c>
      <c r="P7" s="17">
        <f t="shared" ref="P7:P31" si="9">(C7-M7)/M7</f>
        <v>4.8040933045873759E-3</v>
      </c>
    </row>
    <row r="8" spans="1:25" ht="15" x14ac:dyDescent="0.25">
      <c r="A8" s="1" t="s">
        <v>55</v>
      </c>
      <c r="B8">
        <v>1</v>
      </c>
      <c r="C8" s="35">
        <v>267104.53000000003</v>
      </c>
      <c r="D8" s="24">
        <f t="shared" si="3"/>
        <v>93486.585500000045</v>
      </c>
      <c r="E8" s="35">
        <v>360591.11550000007</v>
      </c>
      <c r="F8" s="24">
        <f t="shared" si="4"/>
        <v>93000</v>
      </c>
      <c r="G8" s="35">
        <v>453591.11550000007</v>
      </c>
      <c r="H8" s="24"/>
      <c r="I8" s="35">
        <v>283890</v>
      </c>
      <c r="J8" s="24">
        <f t="shared" si="5"/>
        <v>85167</v>
      </c>
      <c r="K8" s="35">
        <v>369057</v>
      </c>
      <c r="L8" s="24">
        <f t="shared" si="6"/>
        <v>125922</v>
      </c>
      <c r="M8" s="35">
        <v>494979</v>
      </c>
      <c r="N8" s="17">
        <f t="shared" si="7"/>
        <v>-8.3615435200281071E-2</v>
      </c>
      <c r="O8" s="17">
        <f t="shared" si="8"/>
        <v>-0.27150219403247394</v>
      </c>
      <c r="P8" s="17">
        <f t="shared" si="9"/>
        <v>-0.46037199557961039</v>
      </c>
    </row>
    <row r="9" spans="1:25" ht="15" x14ac:dyDescent="0.25">
      <c r="A9" s="1" t="s">
        <v>44</v>
      </c>
      <c r="B9">
        <v>2</v>
      </c>
      <c r="C9" s="35">
        <v>293825.02500000002</v>
      </c>
      <c r="D9" s="24">
        <f t="shared" si="3"/>
        <v>117530.00999999995</v>
      </c>
      <c r="E9" s="35">
        <v>411355.03499999997</v>
      </c>
      <c r="F9" s="24">
        <f t="shared" si="4"/>
        <v>146999.99999999994</v>
      </c>
      <c r="G9" s="35">
        <v>558355.03499999992</v>
      </c>
      <c r="H9" s="24"/>
      <c r="I9" s="35">
        <v>286187</v>
      </c>
      <c r="J9" s="24">
        <f t="shared" si="5"/>
        <v>127796</v>
      </c>
      <c r="K9" s="35">
        <v>413983</v>
      </c>
      <c r="L9" s="24">
        <f t="shared" si="6"/>
        <v>167522</v>
      </c>
      <c r="M9" s="35">
        <v>581505</v>
      </c>
      <c r="N9" s="17">
        <f t="shared" si="7"/>
        <v>-3.981043155260932E-2</v>
      </c>
      <c r="O9" s="17">
        <f t="shared" si="8"/>
        <v>-0.29260275492042204</v>
      </c>
      <c r="P9" s="17">
        <f t="shared" si="9"/>
        <v>-0.49471625351458709</v>
      </c>
    </row>
    <row r="10" spans="1:25" ht="15" x14ac:dyDescent="0.25">
      <c r="A10" s="1" t="s">
        <v>18</v>
      </c>
      <c r="B10">
        <v>1</v>
      </c>
      <c r="C10" s="35">
        <v>291500</v>
      </c>
      <c r="D10" s="24">
        <f t="shared" si="3"/>
        <v>102025</v>
      </c>
      <c r="E10" s="35">
        <v>393525</v>
      </c>
      <c r="F10" s="24">
        <f t="shared" si="4"/>
        <v>93000</v>
      </c>
      <c r="G10" s="35">
        <v>486525</v>
      </c>
      <c r="H10" s="24"/>
      <c r="I10" s="35">
        <v>287172</v>
      </c>
      <c r="J10" s="24">
        <f t="shared" si="5"/>
        <v>104488</v>
      </c>
      <c r="K10" s="35">
        <v>391660</v>
      </c>
      <c r="L10" s="24">
        <f t="shared" si="6"/>
        <v>136381</v>
      </c>
      <c r="M10" s="35">
        <v>528041</v>
      </c>
      <c r="N10" s="17">
        <f t="shared" si="7"/>
        <v>-7.8622682708350294E-2</v>
      </c>
      <c r="O10" s="17">
        <f t="shared" si="8"/>
        <v>-0.25474537015118143</v>
      </c>
      <c r="P10" s="17">
        <f t="shared" si="9"/>
        <v>-0.44795953344531958</v>
      </c>
    </row>
    <row r="11" spans="1:25" ht="15" x14ac:dyDescent="0.25">
      <c r="A11" s="1" t="s">
        <v>19</v>
      </c>
      <c r="B11">
        <v>1</v>
      </c>
      <c r="C11" s="35">
        <v>310000</v>
      </c>
      <c r="D11" s="24">
        <f t="shared" si="3"/>
        <v>108500</v>
      </c>
      <c r="E11" s="35">
        <v>418500</v>
      </c>
      <c r="F11" s="24">
        <f t="shared" si="4"/>
        <v>93000</v>
      </c>
      <c r="G11" s="35">
        <v>511500</v>
      </c>
      <c r="H11" s="24"/>
      <c r="I11" s="35">
        <v>296268</v>
      </c>
      <c r="J11" s="24">
        <f t="shared" si="5"/>
        <v>130213</v>
      </c>
      <c r="K11" s="35">
        <v>426481</v>
      </c>
      <c r="L11" s="24">
        <f t="shared" si="6"/>
        <v>156088</v>
      </c>
      <c r="M11" s="35">
        <v>582569</v>
      </c>
      <c r="N11" s="17">
        <f t="shared" si="7"/>
        <v>-0.12199241634896467</v>
      </c>
      <c r="O11" s="17">
        <f t="shared" si="8"/>
        <v>-0.28163015883097109</v>
      </c>
      <c r="P11" s="17">
        <f t="shared" si="9"/>
        <v>-0.46787419172664524</v>
      </c>
    </row>
    <row r="12" spans="1:25" ht="15" x14ac:dyDescent="0.25">
      <c r="A12" s="1" t="s">
        <v>20</v>
      </c>
      <c r="B12">
        <v>1</v>
      </c>
      <c r="C12" s="35">
        <v>327827.33</v>
      </c>
      <c r="D12" s="24">
        <f t="shared" si="3"/>
        <v>131130.93199999997</v>
      </c>
      <c r="E12" s="35">
        <v>458958.26199999999</v>
      </c>
      <c r="F12" s="24">
        <f t="shared" si="4"/>
        <v>147000</v>
      </c>
      <c r="G12" s="35">
        <v>605958.26199999999</v>
      </c>
      <c r="H12" s="24"/>
      <c r="I12" s="35">
        <v>327916</v>
      </c>
      <c r="J12" s="24">
        <f t="shared" si="5"/>
        <v>117136</v>
      </c>
      <c r="K12" s="35">
        <v>445052</v>
      </c>
      <c r="L12" s="24">
        <f t="shared" si="6"/>
        <v>148947</v>
      </c>
      <c r="M12" s="35">
        <v>593999</v>
      </c>
      <c r="N12" s="17">
        <f t="shared" si="7"/>
        <v>2.0133471605171031E-2</v>
      </c>
      <c r="O12" s="17">
        <f t="shared" si="8"/>
        <v>-0.22734169249443184</v>
      </c>
      <c r="P12" s="17">
        <f t="shared" si="9"/>
        <v>-0.4481012089245941</v>
      </c>
    </row>
    <row r="13" spans="1:25" ht="15" x14ac:dyDescent="0.25">
      <c r="A13" s="1" t="s">
        <v>56</v>
      </c>
      <c r="B13">
        <v>1</v>
      </c>
      <c r="C13" s="35">
        <v>295000</v>
      </c>
      <c r="D13" s="24">
        <f t="shared" si="3"/>
        <v>118000</v>
      </c>
      <c r="E13" s="35">
        <v>413000</v>
      </c>
      <c r="F13" s="24">
        <f t="shared" si="4"/>
        <v>147000</v>
      </c>
      <c r="G13" s="35">
        <v>560000</v>
      </c>
      <c r="H13" s="24"/>
      <c r="I13" s="35">
        <v>327934</v>
      </c>
      <c r="J13" s="24">
        <f t="shared" si="5"/>
        <v>122681</v>
      </c>
      <c r="K13" s="35">
        <v>450615</v>
      </c>
      <c r="L13" s="24">
        <f t="shared" si="6"/>
        <v>157663</v>
      </c>
      <c r="M13" s="35">
        <v>608278</v>
      </c>
      <c r="N13" s="17">
        <f t="shared" si="7"/>
        <v>-7.9368315145377608E-2</v>
      </c>
      <c r="O13" s="17">
        <f t="shared" si="8"/>
        <v>-0.32103413241971601</v>
      </c>
      <c r="P13" s="17">
        <f t="shared" si="9"/>
        <v>-0.51502438029979714</v>
      </c>
    </row>
    <row r="14" spans="1:25" ht="15" x14ac:dyDescent="0.25">
      <c r="A14" s="1" t="s">
        <v>21</v>
      </c>
      <c r="B14">
        <v>1</v>
      </c>
      <c r="C14" s="35">
        <v>325000</v>
      </c>
      <c r="D14" s="24">
        <f t="shared" si="3"/>
        <v>146250</v>
      </c>
      <c r="E14" s="35">
        <v>471250</v>
      </c>
      <c r="F14" s="24">
        <f t="shared" si="4"/>
        <v>266500</v>
      </c>
      <c r="G14" s="35">
        <v>737750</v>
      </c>
      <c r="H14" s="24"/>
      <c r="I14" s="35">
        <v>331554</v>
      </c>
      <c r="J14" s="24">
        <f t="shared" si="5"/>
        <v>150425</v>
      </c>
      <c r="K14" s="35">
        <v>481979</v>
      </c>
      <c r="L14" s="24">
        <f t="shared" si="6"/>
        <v>223684</v>
      </c>
      <c r="M14" s="35">
        <v>705663</v>
      </c>
      <c r="N14" s="17">
        <f t="shared" si="7"/>
        <v>4.5470713357509178E-2</v>
      </c>
      <c r="O14" s="17">
        <f t="shared" si="8"/>
        <v>-0.33218831085093026</v>
      </c>
      <c r="P14" s="17">
        <f t="shared" si="9"/>
        <v>-0.53944021437995193</v>
      </c>
    </row>
    <row r="15" spans="1:25" ht="15" x14ac:dyDescent="0.25">
      <c r="A15" s="1" t="s">
        <v>22</v>
      </c>
      <c r="B15">
        <v>1</v>
      </c>
      <c r="C15" s="35">
        <v>411066.24</v>
      </c>
      <c r="D15" s="24">
        <f t="shared" si="3"/>
        <v>205533.12</v>
      </c>
      <c r="E15" s="35">
        <v>616599.36</v>
      </c>
      <c r="F15" s="24">
        <f t="shared" si="4"/>
        <v>344000</v>
      </c>
      <c r="G15" s="35">
        <v>960599.36</v>
      </c>
      <c r="H15" s="24"/>
      <c r="I15" s="35">
        <v>342144.69218733336</v>
      </c>
      <c r="J15" s="24">
        <f t="shared" si="5"/>
        <v>130418.67895866663</v>
      </c>
      <c r="K15" s="35">
        <v>472563.37114599999</v>
      </c>
      <c r="L15" s="24">
        <f t="shared" si="6"/>
        <v>263429.2533333333</v>
      </c>
      <c r="M15" s="35">
        <v>735992.62447933329</v>
      </c>
      <c r="N15" s="17">
        <f t="shared" si="7"/>
        <v>0.30517525318893146</v>
      </c>
      <c r="O15" s="17">
        <f t="shared" si="8"/>
        <v>-0.16222073497515854</v>
      </c>
      <c r="P15" s="17">
        <f t="shared" si="9"/>
        <v>-0.44148048998343903</v>
      </c>
    </row>
    <row r="16" spans="1:25" ht="15" x14ac:dyDescent="0.25">
      <c r="A16" s="1" t="s">
        <v>57</v>
      </c>
      <c r="B16">
        <v>1</v>
      </c>
      <c r="C16" s="35">
        <v>317784.59000000003</v>
      </c>
      <c r="D16" s="24">
        <f t="shared" si="3"/>
        <v>127113.83600000001</v>
      </c>
      <c r="E16" s="35">
        <v>444898.42600000004</v>
      </c>
      <c r="F16" s="24">
        <f t="shared" si="4"/>
        <v>146999.99999999994</v>
      </c>
      <c r="G16" s="35">
        <v>591898.42599999998</v>
      </c>
      <c r="H16" s="24"/>
      <c r="I16" s="35">
        <v>343425</v>
      </c>
      <c r="J16" s="24">
        <f t="shared" si="5"/>
        <v>137338</v>
      </c>
      <c r="K16" s="35">
        <v>480763</v>
      </c>
      <c r="L16" s="24">
        <f t="shared" si="6"/>
        <v>157704</v>
      </c>
      <c r="M16" s="35">
        <v>638467</v>
      </c>
      <c r="N16" s="17">
        <f t="shared" si="7"/>
        <v>-7.2938106433065489E-2</v>
      </c>
      <c r="O16" s="17">
        <f t="shared" si="8"/>
        <v>-0.30317710077419813</v>
      </c>
      <c r="P16" s="17">
        <f t="shared" si="9"/>
        <v>-0.50226935769585579</v>
      </c>
    </row>
    <row r="17" spans="1:16" ht="15" x14ac:dyDescent="0.25">
      <c r="A17" s="1" t="s">
        <v>23</v>
      </c>
      <c r="B17">
        <v>1</v>
      </c>
      <c r="C17" s="35">
        <v>401750</v>
      </c>
      <c r="D17" s="24">
        <f t="shared" si="3"/>
        <v>180787.5</v>
      </c>
      <c r="E17" s="35">
        <v>582537.5</v>
      </c>
      <c r="F17" s="24">
        <f t="shared" si="4"/>
        <v>266500</v>
      </c>
      <c r="G17" s="35">
        <v>849037.5</v>
      </c>
      <c r="H17" s="24"/>
      <c r="I17" s="35">
        <v>343712</v>
      </c>
      <c r="J17" s="24">
        <f t="shared" si="5"/>
        <v>162122</v>
      </c>
      <c r="K17" s="35">
        <v>505834</v>
      </c>
      <c r="L17" s="24">
        <f t="shared" si="6"/>
        <v>101445</v>
      </c>
      <c r="M17" s="35">
        <v>607279</v>
      </c>
      <c r="N17" s="17">
        <f t="shared" si="7"/>
        <v>0.39810120224806061</v>
      </c>
      <c r="O17" s="17">
        <f t="shared" si="8"/>
        <v>-4.0741570184379829E-2</v>
      </c>
      <c r="P17" s="17">
        <f t="shared" si="9"/>
        <v>-0.33844246219612401</v>
      </c>
    </row>
    <row r="18" spans="1:16" ht="15" x14ac:dyDescent="0.25">
      <c r="A18" s="1" t="s">
        <v>24</v>
      </c>
      <c r="B18">
        <v>1</v>
      </c>
      <c r="C18" s="35">
        <v>288500</v>
      </c>
      <c r="D18" s="24">
        <f t="shared" si="3"/>
        <v>100975</v>
      </c>
      <c r="E18" s="35">
        <v>389475</v>
      </c>
      <c r="F18" s="24">
        <f t="shared" si="4"/>
        <v>93000</v>
      </c>
      <c r="G18" s="35">
        <v>482475</v>
      </c>
      <c r="H18" s="24"/>
      <c r="I18" s="35">
        <v>345036</v>
      </c>
      <c r="J18" s="24">
        <f t="shared" si="5"/>
        <v>160108</v>
      </c>
      <c r="K18" s="35">
        <v>505144</v>
      </c>
      <c r="L18" s="24">
        <f t="shared" si="6"/>
        <v>190448</v>
      </c>
      <c r="M18" s="35">
        <v>695592</v>
      </c>
      <c r="N18" s="17">
        <f t="shared" si="7"/>
        <v>-0.30638218955939689</v>
      </c>
      <c r="O18" s="17">
        <f t="shared" si="8"/>
        <v>-0.44008125452851671</v>
      </c>
      <c r="P18" s="17">
        <f t="shared" si="9"/>
        <v>-0.58524537372482721</v>
      </c>
    </row>
    <row r="19" spans="1:16" ht="15" x14ac:dyDescent="0.25">
      <c r="A19" s="1" t="s">
        <v>58</v>
      </c>
      <c r="B19">
        <v>1</v>
      </c>
      <c r="C19" s="35">
        <v>346725</v>
      </c>
      <c r="D19" s="24">
        <f t="shared" si="3"/>
        <v>138689.99999999994</v>
      </c>
      <c r="E19" s="35">
        <v>485414.99999999994</v>
      </c>
      <c r="F19" s="24">
        <f t="shared" si="4"/>
        <v>147000.00000000006</v>
      </c>
      <c r="G19" s="35">
        <v>632415</v>
      </c>
      <c r="H19" s="24"/>
      <c r="I19" s="35">
        <v>353330</v>
      </c>
      <c r="J19" s="24">
        <f t="shared" si="5"/>
        <v>150349</v>
      </c>
      <c r="K19" s="35">
        <v>503679</v>
      </c>
      <c r="L19" s="24">
        <f t="shared" si="6"/>
        <v>223666</v>
      </c>
      <c r="M19" s="35">
        <v>727345</v>
      </c>
      <c r="N19" s="17">
        <f t="shared" si="7"/>
        <v>-0.13051577999436306</v>
      </c>
      <c r="O19" s="17">
        <f t="shared" si="8"/>
        <v>-0.33262069581835313</v>
      </c>
      <c r="P19" s="17">
        <f t="shared" si="9"/>
        <v>-0.52330049701310932</v>
      </c>
    </row>
    <row r="20" spans="1:16" ht="15" x14ac:dyDescent="0.25">
      <c r="A20" s="1" t="s">
        <v>25</v>
      </c>
      <c r="B20">
        <v>1</v>
      </c>
      <c r="C20" s="35">
        <v>390000</v>
      </c>
      <c r="D20" s="24">
        <f t="shared" si="3"/>
        <v>195000</v>
      </c>
      <c r="E20" s="35">
        <v>585000</v>
      </c>
      <c r="F20" s="24">
        <v>400000</v>
      </c>
      <c r="G20" s="35">
        <f>F20+E20</f>
        <v>985000</v>
      </c>
      <c r="H20" s="24"/>
      <c r="I20" s="35">
        <v>356900</v>
      </c>
      <c r="J20" s="24">
        <f t="shared" si="5"/>
        <v>158900</v>
      </c>
      <c r="K20" s="35">
        <v>515800</v>
      </c>
      <c r="L20" s="24">
        <f t="shared" si="6"/>
        <v>197100</v>
      </c>
      <c r="M20" s="35">
        <v>712900</v>
      </c>
      <c r="N20" s="17">
        <f t="shared" si="7"/>
        <v>0.38168046009257961</v>
      </c>
      <c r="O20" s="17">
        <f t="shared" si="8"/>
        <v>-0.17940805162014309</v>
      </c>
      <c r="P20" s="17">
        <f t="shared" si="9"/>
        <v>-0.45293870108009537</v>
      </c>
    </row>
    <row r="21" spans="1:16" ht="15" x14ac:dyDescent="0.25">
      <c r="A21" s="1" t="s">
        <v>26</v>
      </c>
      <c r="B21">
        <v>1</v>
      </c>
      <c r="C21" s="35">
        <v>368991.03</v>
      </c>
      <c r="D21" s="24">
        <f t="shared" si="3"/>
        <v>166045.96349999995</v>
      </c>
      <c r="E21" s="35">
        <v>535036.99349999998</v>
      </c>
      <c r="F21" s="24">
        <f t="shared" si="4"/>
        <v>266500</v>
      </c>
      <c r="G21" s="35">
        <v>801536.99349999998</v>
      </c>
      <c r="H21" s="24"/>
      <c r="I21" s="35">
        <v>373345</v>
      </c>
      <c r="J21" s="24">
        <f t="shared" si="5"/>
        <v>153731</v>
      </c>
      <c r="K21" s="35">
        <v>527076</v>
      </c>
      <c r="L21" s="24">
        <f t="shared" si="6"/>
        <v>224296</v>
      </c>
      <c r="M21" s="35">
        <v>751372</v>
      </c>
      <c r="N21" s="17">
        <f t="shared" si="7"/>
        <v>6.6764523431802072E-2</v>
      </c>
      <c r="O21" s="17">
        <f t="shared" si="8"/>
        <v>-0.28791997372806016</v>
      </c>
      <c r="P21" s="17">
        <f t="shared" si="9"/>
        <v>-0.50891032670900693</v>
      </c>
    </row>
    <row r="22" spans="1:16" ht="15" x14ac:dyDescent="0.25">
      <c r="A22" s="1" t="s">
        <v>59</v>
      </c>
      <c r="B22">
        <v>1</v>
      </c>
      <c r="C22" s="35">
        <v>339900</v>
      </c>
      <c r="D22" s="24">
        <f t="shared" si="3"/>
        <v>135959.99999999994</v>
      </c>
      <c r="E22" s="35">
        <v>475859.99999999994</v>
      </c>
      <c r="F22" s="24">
        <v>180000</v>
      </c>
      <c r="G22" s="35">
        <f>F22+E22</f>
        <v>655860</v>
      </c>
      <c r="H22" s="24"/>
      <c r="I22" s="35">
        <v>382346</v>
      </c>
      <c r="J22" s="24">
        <f t="shared" si="5"/>
        <v>166926</v>
      </c>
      <c r="K22" s="35">
        <v>549272</v>
      </c>
      <c r="L22" s="24">
        <f t="shared" si="6"/>
        <v>183368</v>
      </c>
      <c r="M22" s="35">
        <v>732640</v>
      </c>
      <c r="N22" s="17">
        <f t="shared" si="7"/>
        <v>-0.10479908276916357</v>
      </c>
      <c r="O22" s="17">
        <f t="shared" si="8"/>
        <v>-0.35048591395501211</v>
      </c>
      <c r="P22" s="17">
        <f t="shared" si="9"/>
        <v>-0.53606136711072283</v>
      </c>
    </row>
    <row r="23" spans="1:16" ht="15" x14ac:dyDescent="0.25">
      <c r="A23" s="1" t="s">
        <v>60</v>
      </c>
      <c r="B23">
        <v>1</v>
      </c>
      <c r="C23" s="35">
        <v>477139.78</v>
      </c>
      <c r="D23" s="24">
        <f t="shared" si="3"/>
        <v>238569.89</v>
      </c>
      <c r="E23" s="35">
        <v>715709.67</v>
      </c>
      <c r="F23" s="24">
        <f t="shared" si="4"/>
        <v>343999.99999999988</v>
      </c>
      <c r="G23" s="35">
        <v>1059709.67</v>
      </c>
      <c r="H23" s="24"/>
      <c r="I23" s="35">
        <v>397915.19166666671</v>
      </c>
      <c r="J23" s="24">
        <f t="shared" si="5"/>
        <v>168550.01899999991</v>
      </c>
      <c r="K23" s="35">
        <v>566465.21066666662</v>
      </c>
      <c r="L23" s="24">
        <f t="shared" si="6"/>
        <v>270574.8466666668</v>
      </c>
      <c r="M23" s="35">
        <v>837040.05733333342</v>
      </c>
      <c r="N23" s="17">
        <f t="shared" si="7"/>
        <v>0.26602025878672264</v>
      </c>
      <c r="O23" s="17">
        <f t="shared" si="8"/>
        <v>-0.14495170962291967</v>
      </c>
      <c r="P23" s="17">
        <f t="shared" si="9"/>
        <v>-0.42996780641527976</v>
      </c>
    </row>
    <row r="24" spans="1:16" ht="15" x14ac:dyDescent="0.25">
      <c r="A24" s="1" t="s">
        <v>27</v>
      </c>
      <c r="B24">
        <v>1</v>
      </c>
      <c r="C24" s="35">
        <v>430904</v>
      </c>
      <c r="D24" s="24">
        <f t="shared" si="3"/>
        <v>193906.79999999993</v>
      </c>
      <c r="E24" s="35">
        <v>624810.79999999993</v>
      </c>
      <c r="F24" s="24">
        <v>400000</v>
      </c>
      <c r="G24" s="35">
        <f>F24+E24</f>
        <v>1024810.7999999999</v>
      </c>
      <c r="H24" s="24"/>
      <c r="I24" s="35">
        <v>410110.16666666669</v>
      </c>
      <c r="J24" s="24">
        <f t="shared" si="5"/>
        <v>204436.50333333324</v>
      </c>
      <c r="K24" s="35">
        <v>614546.66999999993</v>
      </c>
      <c r="L24" s="24">
        <f t="shared" si="6"/>
        <v>295697.46333333338</v>
      </c>
      <c r="M24" s="35">
        <v>910244.1333333333</v>
      </c>
      <c r="N24" s="17">
        <f t="shared" si="7"/>
        <v>0.12586366939506774</v>
      </c>
      <c r="O24" s="17">
        <f t="shared" si="8"/>
        <v>-0.31357887722722305</v>
      </c>
      <c r="P24" s="17">
        <f t="shared" si="9"/>
        <v>-0.52660612222567105</v>
      </c>
    </row>
    <row r="25" spans="1:16" ht="15" x14ac:dyDescent="0.25">
      <c r="A25" s="1" t="s">
        <v>28</v>
      </c>
      <c r="B25">
        <v>1</v>
      </c>
      <c r="C25" s="35">
        <v>360500</v>
      </c>
      <c r="D25" s="24">
        <f t="shared" si="3"/>
        <v>162225</v>
      </c>
      <c r="E25" s="35">
        <v>522725</v>
      </c>
      <c r="F25" s="24">
        <f t="shared" si="4"/>
        <v>266500</v>
      </c>
      <c r="G25" s="35">
        <v>789225</v>
      </c>
      <c r="H25" s="24"/>
      <c r="I25" s="35">
        <v>437300</v>
      </c>
      <c r="J25" s="24">
        <f t="shared" si="5"/>
        <v>212500</v>
      </c>
      <c r="K25" s="35">
        <v>649800</v>
      </c>
      <c r="L25" s="24">
        <f t="shared" si="6"/>
        <v>272600</v>
      </c>
      <c r="M25" s="35">
        <v>922400</v>
      </c>
      <c r="N25" s="17">
        <f t="shared" si="7"/>
        <v>-0.1443787944492628</v>
      </c>
      <c r="O25" s="17">
        <f t="shared" si="8"/>
        <v>-0.43329900260190807</v>
      </c>
      <c r="P25" s="17">
        <f t="shared" si="9"/>
        <v>-0.60917172593235036</v>
      </c>
    </row>
    <row r="26" spans="1:16" ht="15" x14ac:dyDescent="0.25">
      <c r="A26" s="1" t="s">
        <v>64</v>
      </c>
      <c r="B26">
        <v>1</v>
      </c>
      <c r="C26" s="35">
        <v>510640</v>
      </c>
      <c r="D26" s="24">
        <f t="shared" si="3"/>
        <v>306384</v>
      </c>
      <c r="E26" s="35">
        <v>817024</v>
      </c>
      <c r="F26" s="24">
        <v>475000</v>
      </c>
      <c r="G26" s="35">
        <f t="shared" ref="G26:G31" si="10">F26+E26</f>
        <v>1292024</v>
      </c>
      <c r="H26" s="24"/>
      <c r="I26" s="35">
        <v>485391.66666666663</v>
      </c>
      <c r="J26" s="24">
        <f t="shared" si="5"/>
        <v>249236.97666666668</v>
      </c>
      <c r="K26" s="35">
        <v>734628.64333333331</v>
      </c>
      <c r="L26" s="24">
        <f t="shared" si="6"/>
        <v>464142.76333333342</v>
      </c>
      <c r="M26" s="35">
        <v>1198771.4066666667</v>
      </c>
      <c r="N26" s="17">
        <f t="shared" si="7"/>
        <v>7.7790138148718213E-2</v>
      </c>
      <c r="O26" s="17">
        <f t="shared" si="8"/>
        <v>-0.31844887569362618</v>
      </c>
      <c r="P26" s="17">
        <f t="shared" si="9"/>
        <v>-0.57403054730851633</v>
      </c>
    </row>
    <row r="27" spans="1:16" ht="15" x14ac:dyDescent="0.25">
      <c r="A27" s="1" t="s">
        <v>29</v>
      </c>
      <c r="B27">
        <v>1</v>
      </c>
      <c r="C27" s="35">
        <v>614662.5</v>
      </c>
      <c r="D27" s="24">
        <f t="shared" si="3"/>
        <v>460996.875</v>
      </c>
      <c r="E27" s="35">
        <v>1075659.375</v>
      </c>
      <c r="F27" s="24">
        <v>1200000</v>
      </c>
      <c r="G27" s="35">
        <f t="shared" si="10"/>
        <v>2275659.375</v>
      </c>
      <c r="H27" s="24"/>
      <c r="I27" s="35">
        <v>652799.09200000006</v>
      </c>
      <c r="J27" s="24">
        <f t="shared" si="5"/>
        <v>457932.47133333341</v>
      </c>
      <c r="K27" s="35">
        <v>1110731.5633333335</v>
      </c>
      <c r="L27" s="24">
        <f t="shared" si="6"/>
        <v>1311190.21</v>
      </c>
      <c r="M27" s="35">
        <v>2421921.7733333334</v>
      </c>
      <c r="N27" s="17">
        <f t="shared" si="7"/>
        <v>-6.0391049762119245E-2</v>
      </c>
      <c r="O27" s="17">
        <f t="shared" si="8"/>
        <v>-0.55586535170392759</v>
      </c>
      <c r="P27" s="17">
        <f t="shared" si="9"/>
        <v>-0.74620877240224437</v>
      </c>
    </row>
    <row r="28" spans="1:16" ht="15" x14ac:dyDescent="0.25">
      <c r="A28" s="1" t="s">
        <v>30</v>
      </c>
      <c r="B28">
        <v>1</v>
      </c>
      <c r="C28" s="35">
        <v>735000</v>
      </c>
      <c r="D28" s="24">
        <f t="shared" si="3"/>
        <v>588000</v>
      </c>
      <c r="E28" s="35">
        <v>1323000</v>
      </c>
      <c r="F28" s="24">
        <v>1200000</v>
      </c>
      <c r="G28" s="35">
        <f t="shared" si="10"/>
        <v>2523000</v>
      </c>
      <c r="H28" s="24"/>
      <c r="I28" s="35">
        <v>698500</v>
      </c>
      <c r="J28" s="24">
        <f t="shared" si="5"/>
        <v>488950</v>
      </c>
      <c r="K28" s="35">
        <v>1187450</v>
      </c>
      <c r="L28" s="24">
        <f t="shared" si="6"/>
        <v>1210000.0000000005</v>
      </c>
      <c r="M28" s="35">
        <v>2397450.0000000005</v>
      </c>
      <c r="N28" s="17">
        <f t="shared" si="7"/>
        <v>5.2368141149971639E-2</v>
      </c>
      <c r="O28" s="17">
        <f t="shared" si="8"/>
        <v>-0.44816367390352257</v>
      </c>
      <c r="P28" s="17">
        <f t="shared" si="9"/>
        <v>-0.69342426327973483</v>
      </c>
    </row>
    <row r="29" spans="1:16" ht="15" x14ac:dyDescent="0.25">
      <c r="A29" s="1" t="s">
        <v>31</v>
      </c>
      <c r="B29">
        <v>1</v>
      </c>
      <c r="C29" s="35">
        <v>975000</v>
      </c>
      <c r="D29" s="24">
        <f t="shared" si="3"/>
        <v>975000</v>
      </c>
      <c r="E29" s="35">
        <v>1950000</v>
      </c>
      <c r="F29" s="24">
        <v>3800000</v>
      </c>
      <c r="G29" s="35">
        <f t="shared" si="10"/>
        <v>5750000</v>
      </c>
      <c r="H29" s="24"/>
      <c r="I29" s="35">
        <v>750000</v>
      </c>
      <c r="J29" s="24">
        <f t="shared" si="5"/>
        <v>663000</v>
      </c>
      <c r="K29" s="35">
        <v>1413000</v>
      </c>
      <c r="L29" s="24">
        <f t="shared" si="6"/>
        <v>2089000</v>
      </c>
      <c r="M29" s="35">
        <v>3502000</v>
      </c>
      <c r="N29" s="17">
        <f t="shared" si="7"/>
        <v>0.6419189034837236</v>
      </c>
      <c r="O29" s="17">
        <f t="shared" si="8"/>
        <v>-0.44317532838378071</v>
      </c>
      <c r="P29" s="17">
        <f t="shared" si="9"/>
        <v>-0.72158766419189035</v>
      </c>
    </row>
    <row r="30" spans="1:16" ht="15" x14ac:dyDescent="0.25">
      <c r="A30" s="1" t="s">
        <v>32</v>
      </c>
      <c r="B30">
        <v>1</v>
      </c>
      <c r="C30" s="35">
        <v>803140</v>
      </c>
      <c r="D30" s="24">
        <f t="shared" si="3"/>
        <v>602355</v>
      </c>
      <c r="E30" s="35">
        <v>1405495</v>
      </c>
      <c r="F30" s="24">
        <v>2100000</v>
      </c>
      <c r="G30" s="35">
        <f t="shared" si="10"/>
        <v>3505495</v>
      </c>
      <c r="H30" s="24"/>
      <c r="I30" s="35">
        <v>764066.66666666663</v>
      </c>
      <c r="J30" s="24">
        <f t="shared" si="5"/>
        <v>624215.2533333333</v>
      </c>
      <c r="K30" s="35">
        <v>1388281.92</v>
      </c>
      <c r="L30" s="24">
        <f t="shared" si="6"/>
        <v>1908853.0999999996</v>
      </c>
      <c r="M30" s="35">
        <v>3297135.0199999996</v>
      </c>
      <c r="N30" s="17">
        <f t="shared" si="7"/>
        <v>6.3194251596041848E-2</v>
      </c>
      <c r="O30" s="17">
        <f t="shared" si="8"/>
        <v>-0.57372234031228719</v>
      </c>
      <c r="P30" s="17">
        <f t="shared" si="9"/>
        <v>-0.75641276589273554</v>
      </c>
    </row>
    <row r="31" spans="1:16" ht="15" x14ac:dyDescent="0.25">
      <c r="A31" s="1" t="s">
        <v>33</v>
      </c>
      <c r="B31" s="36">
        <v>1</v>
      </c>
      <c r="C31" s="35">
        <v>1500000</v>
      </c>
      <c r="D31" s="24">
        <f t="shared" si="3"/>
        <v>2400000</v>
      </c>
      <c r="E31" s="35">
        <v>3900000</v>
      </c>
      <c r="F31" s="24">
        <v>11100000</v>
      </c>
      <c r="G31" s="35">
        <f t="shared" si="10"/>
        <v>15000000</v>
      </c>
      <c r="H31" s="24"/>
      <c r="I31" s="35">
        <v>1345000</v>
      </c>
      <c r="J31" s="24">
        <f t="shared" si="5"/>
        <v>1875000</v>
      </c>
      <c r="K31" s="35">
        <v>3220000</v>
      </c>
      <c r="L31" s="24">
        <f t="shared" si="6"/>
        <v>9905000</v>
      </c>
      <c r="M31" s="35">
        <v>13125000</v>
      </c>
      <c r="N31" s="17">
        <f t="shared" si="7"/>
        <v>0.14285714285714285</v>
      </c>
      <c r="O31" s="17">
        <f t="shared" si="8"/>
        <v>-0.70285714285714285</v>
      </c>
      <c r="P31" s="17">
        <f t="shared" si="9"/>
        <v>-0.88571428571428568</v>
      </c>
    </row>
    <row r="32" spans="1:16" ht="15" x14ac:dyDescent="0.25">
      <c r="A32" s="26" t="s">
        <v>34</v>
      </c>
      <c r="B32" s="30">
        <f>SUM(B5:B31)</f>
        <v>28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17"/>
      <c r="O32" s="17"/>
    </row>
    <row r="33" spans="1:16" x14ac:dyDescent="0.2">
      <c r="A33" s="26" t="s">
        <v>35</v>
      </c>
      <c r="B33" s="30">
        <f>COUNTA(B5:B31)</f>
        <v>27</v>
      </c>
      <c r="I33" s="28" t="s">
        <v>49</v>
      </c>
      <c r="J33" s="34">
        <f>COUNTIF(J$5:J$31,"&gt;=100")</f>
        <v>27</v>
      </c>
      <c r="K33" s="6"/>
      <c r="L33" s="6"/>
      <c r="M33" s="28" t="s">
        <v>37</v>
      </c>
      <c r="N33" s="18">
        <f>AVERAGE(N5:N31)</f>
        <v>8.5643951834567536E-2</v>
      </c>
      <c r="O33" s="18">
        <f>AVERAGE(O5:O31)</f>
        <v>-0.2924878966954742</v>
      </c>
      <c r="P33" s="18">
        <f>AVERAGE(P5:P31)</f>
        <v>-0.51524836139137131</v>
      </c>
    </row>
    <row r="34" spans="1:16" x14ac:dyDescent="0.2">
      <c r="H34" s="7"/>
      <c r="I34" s="28" t="s">
        <v>50</v>
      </c>
      <c r="J34" s="34">
        <f>COUNTIF(J$5:J$31,"&lt;100")</f>
        <v>0</v>
      </c>
      <c r="K34" s="1"/>
      <c r="L34" s="1"/>
      <c r="M34" s="1"/>
      <c r="N34" s="1"/>
      <c r="O34" s="1"/>
      <c r="P34" s="1"/>
    </row>
    <row r="35" spans="1:16" ht="14.25" x14ac:dyDescent="0.2">
      <c r="H35" s="7"/>
      <c r="M35" s="25" t="s">
        <v>4</v>
      </c>
      <c r="N35" s="20">
        <f>COUNTIF(N5:N31,"&lt;-.1")/$B$33</f>
        <v>0.18518518518518517</v>
      </c>
      <c r="O35" s="20">
        <f>COUNTIF(O5:O31,"&lt;-.1")/$B$33</f>
        <v>0.88888888888888884</v>
      </c>
      <c r="P35" s="20">
        <f>COUNTIF(P5:P31,"&lt;-.1")/$B$33</f>
        <v>0.96296296296296291</v>
      </c>
    </row>
    <row r="36" spans="1:16" s="7" customFormat="1" ht="14.25" x14ac:dyDescent="0.2">
      <c r="A36" s="27"/>
      <c r="C36" s="6"/>
      <c r="D36" s="6"/>
      <c r="E36" s="6"/>
      <c r="F36" s="6"/>
      <c r="G36" s="6"/>
      <c r="H36" s="1"/>
      <c r="I36" s="2"/>
      <c r="J36" s="2"/>
      <c r="K36" s="2"/>
      <c r="L36" s="2"/>
      <c r="M36" s="25" t="s">
        <v>5</v>
      </c>
      <c r="N36" s="29">
        <f>COUNTIF(N5:N31,"&gt;.1")/$B$33</f>
        <v>0.33333333333333331</v>
      </c>
      <c r="O36" s="29">
        <f>COUNTIF(O5:O31,"&gt;.1")/$B$33</f>
        <v>3.7037037037037035E-2</v>
      </c>
      <c r="P36" s="29">
        <f>COUNTIF(P5:P31,"&gt;.1")/$B$33</f>
        <v>0</v>
      </c>
    </row>
    <row r="38" spans="1:16" x14ac:dyDescent="0.2">
      <c r="A38" s="8" t="s">
        <v>1</v>
      </c>
      <c r="B38" s="8"/>
      <c r="C38" s="1"/>
      <c r="D38" s="1"/>
      <c r="E38" s="1"/>
      <c r="F38" s="1"/>
      <c r="G38" s="1"/>
      <c r="I38" s="1"/>
      <c r="J38" s="1"/>
      <c r="K38" s="1"/>
      <c r="L38" s="1"/>
      <c r="N38" s="19"/>
      <c r="O38" s="19"/>
      <c r="P38" s="19"/>
    </row>
    <row r="39" spans="1:16" ht="29.1" customHeight="1" x14ac:dyDescent="0.2">
      <c r="A39" s="39" t="s">
        <v>62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6" x14ac:dyDescent="0.2">
      <c r="A40" s="38" t="s">
        <v>63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ht="14.25" x14ac:dyDescent="0.2">
      <c r="A41" s="9" t="s">
        <v>11</v>
      </c>
      <c r="C41" s="1"/>
      <c r="D41" s="1"/>
      <c r="E41" s="1"/>
      <c r="F41" s="1"/>
      <c r="G41" s="1"/>
      <c r="I41" s="1"/>
      <c r="J41" s="1"/>
      <c r="K41" s="1"/>
      <c r="L41" s="1"/>
      <c r="N41" s="19"/>
      <c r="O41" s="19"/>
      <c r="P41" s="19"/>
    </row>
    <row r="42" spans="1:16" ht="27.95" customHeight="1" x14ac:dyDescent="0.2">
      <c r="A42" s="38" t="s">
        <v>61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</sheetData>
  <sortState xmlns:xlrd2="http://schemas.microsoft.com/office/spreadsheetml/2017/richdata2" ref="A7:P31">
    <sortCondition ref="I7:I31"/>
  </sortState>
  <mergeCells count="7">
    <mergeCell ref="A1:P1"/>
    <mergeCell ref="A40:P40"/>
    <mergeCell ref="A39:P39"/>
    <mergeCell ref="A42:P42"/>
    <mergeCell ref="C3:G3"/>
    <mergeCell ref="I3:M3"/>
    <mergeCell ref="N3:P3"/>
  </mergeCells>
  <conditionalFormatting sqref="N5:P31 N32:O32">
    <cfRule type="cellIs" dxfId="1" priority="7" operator="greaterThan">
      <formula>0.15</formula>
    </cfRule>
    <cfRule type="cellIs" dxfId="0" priority="8" operator="lessThan">
      <formula>-0.15</formula>
    </cfRule>
  </conditionalFormatting>
  <printOptions horizontalCentered="1"/>
  <pageMargins left="0.25" right="0.25" top="0.75" bottom="0.75" header="0.3" footer="0.3"/>
  <pageSetup fitToHeight="0" orientation="landscape" r:id="rId1"/>
  <headerFooter>
    <oddHeader>&amp;RExhibit ARC-5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3:H30"/>
  <sheetViews>
    <sheetView workbookViewId="0">
      <selection activeCell="A13" sqref="A13"/>
    </sheetView>
  </sheetViews>
  <sheetFormatPr defaultColWidth="9.140625" defaultRowHeight="12.75" x14ac:dyDescent="0.2"/>
  <cols>
    <col min="1" max="1" width="19.42578125" style="12" customWidth="1"/>
    <col min="2" max="2" width="13.5703125" style="12" bestFit="1" customWidth="1"/>
    <col min="3" max="3" width="13.7109375" style="12" bestFit="1" customWidth="1"/>
    <col min="4" max="4" width="13.7109375" style="12" customWidth="1"/>
    <col min="5" max="5" width="9.140625" style="12"/>
    <col min="6" max="6" width="13.5703125" style="12" bestFit="1" customWidth="1"/>
    <col min="7" max="7" width="11" style="12" bestFit="1" customWidth="1"/>
    <col min="8" max="16384" width="9.140625" style="12"/>
  </cols>
  <sheetData>
    <row r="3" spans="1:8" ht="51" x14ac:dyDescent="0.2">
      <c r="A3" s="10" t="s">
        <v>53</v>
      </c>
      <c r="B3" s="31" t="s">
        <v>41</v>
      </c>
      <c r="C3" s="32" t="s">
        <v>42</v>
      </c>
      <c r="D3" s="32" t="s">
        <v>43</v>
      </c>
      <c r="E3" s="11" t="s">
        <v>6</v>
      </c>
      <c r="F3" s="11" t="s">
        <v>7</v>
      </c>
      <c r="G3" s="15" t="s">
        <v>9</v>
      </c>
      <c r="H3" s="11" t="s">
        <v>8</v>
      </c>
    </row>
    <row r="4" spans="1:8" x14ac:dyDescent="0.2">
      <c r="A4" s="1" t="s">
        <v>54</v>
      </c>
      <c r="B4" s="14">
        <f>VLOOKUP($A4,Analysis!$A:$P,14,FALSE)+1</f>
        <v>1.7045811062702121</v>
      </c>
      <c r="C4" s="14">
        <f>VLOOKUP($A4,Analysis!$A:$P,15,FALSE)+1</f>
        <v>1.356485525961193</v>
      </c>
      <c r="D4" s="14">
        <f>VLOOKUP($A4,Analysis!$A:$P,16,FALSE)+1</f>
        <v>1.0048040933045874</v>
      </c>
      <c r="E4" s="13">
        <v>0.85</v>
      </c>
      <c r="F4" s="13">
        <v>1</v>
      </c>
      <c r="G4" s="13">
        <v>0.3</v>
      </c>
      <c r="H4" s="13">
        <v>0.85</v>
      </c>
    </row>
    <row r="5" spans="1:8" x14ac:dyDescent="0.2">
      <c r="A5" s="1" t="s">
        <v>31</v>
      </c>
      <c r="B5" s="14">
        <f>VLOOKUP($A5,Analysis!$A:$P,14,FALSE)+1</f>
        <v>1.6419189034837236</v>
      </c>
      <c r="C5" s="14">
        <f>VLOOKUP($A5,Analysis!$A:$P,15,FALSE)+1</f>
        <v>0.55682467161621929</v>
      </c>
      <c r="D5" s="14">
        <f>VLOOKUP($A5,Analysis!$A:$P,16,FALSE)+1</f>
        <v>0.27841233580810965</v>
      </c>
      <c r="E5" s="13">
        <v>0.85</v>
      </c>
      <c r="F5" s="13">
        <v>1</v>
      </c>
      <c r="G5" s="13">
        <v>0.3</v>
      </c>
      <c r="H5" s="13">
        <v>0.85</v>
      </c>
    </row>
    <row r="6" spans="1:8" x14ac:dyDescent="0.2">
      <c r="A6" s="1" t="s">
        <v>23</v>
      </c>
      <c r="B6" s="14">
        <f>VLOOKUP($A6,Analysis!$A:$P,14,FALSE)+1</f>
        <v>1.3981012022480606</v>
      </c>
      <c r="C6" s="14">
        <f>VLOOKUP($A6,Analysis!$A:$P,15,FALSE)+1</f>
        <v>0.95925842981562015</v>
      </c>
      <c r="D6" s="14">
        <f>VLOOKUP($A6,Analysis!$A:$P,16,FALSE)+1</f>
        <v>0.66155753780387605</v>
      </c>
      <c r="E6" s="13">
        <v>0.85</v>
      </c>
      <c r="F6" s="13">
        <v>1</v>
      </c>
      <c r="G6" s="13">
        <v>0.3</v>
      </c>
      <c r="H6" s="13">
        <v>0.85</v>
      </c>
    </row>
    <row r="7" spans="1:8" x14ac:dyDescent="0.2">
      <c r="A7" s="1" t="s">
        <v>25</v>
      </c>
      <c r="B7" s="14">
        <f>VLOOKUP($A7,Analysis!$A:$P,14,FALSE)+1</f>
        <v>1.3816804600925796</v>
      </c>
      <c r="C7" s="14">
        <f>VLOOKUP($A7,Analysis!$A:$P,15,FALSE)+1</f>
        <v>0.82059194837985694</v>
      </c>
      <c r="D7" s="14">
        <f>VLOOKUP($A7,Analysis!$A:$P,16,FALSE)+1</f>
        <v>0.54706129891990463</v>
      </c>
      <c r="E7" s="13">
        <v>0.85</v>
      </c>
      <c r="F7" s="13">
        <v>1</v>
      </c>
      <c r="G7" s="13">
        <v>0.3</v>
      </c>
      <c r="H7" s="13">
        <v>0.85</v>
      </c>
    </row>
    <row r="8" spans="1:8" x14ac:dyDescent="0.2">
      <c r="A8" s="1" t="s">
        <v>22</v>
      </c>
      <c r="B8" s="14">
        <f>VLOOKUP($A8,Analysis!$A:$P,14,FALSE)+1</f>
        <v>1.3051752531889314</v>
      </c>
      <c r="C8" s="14">
        <f>VLOOKUP($A8,Analysis!$A:$P,15,FALSE)+1</f>
        <v>0.83777926502484146</v>
      </c>
      <c r="D8" s="14">
        <f>VLOOKUP($A8,Analysis!$A:$P,16,FALSE)+1</f>
        <v>0.55851951001656097</v>
      </c>
      <c r="E8" s="13">
        <v>0.85</v>
      </c>
      <c r="F8" s="13">
        <v>1</v>
      </c>
      <c r="G8" s="13">
        <v>0.3</v>
      </c>
      <c r="H8" s="13">
        <v>0.85</v>
      </c>
    </row>
    <row r="9" spans="1:8" x14ac:dyDescent="0.2">
      <c r="A9" s="1" t="s">
        <v>60</v>
      </c>
      <c r="B9" s="14">
        <f>VLOOKUP($A9,Analysis!$A:$P,14,FALSE)+1</f>
        <v>1.2660202587867226</v>
      </c>
      <c r="C9" s="14">
        <f>VLOOKUP($A9,Analysis!$A:$P,15,FALSE)+1</f>
        <v>0.8550482903770803</v>
      </c>
      <c r="D9" s="14">
        <f>VLOOKUP($A9,Analysis!$A:$P,16,FALSE)+1</f>
        <v>0.57003219358472024</v>
      </c>
      <c r="E9" s="13">
        <v>0.85</v>
      </c>
      <c r="F9" s="13">
        <v>1</v>
      </c>
      <c r="G9" s="13">
        <v>0.3</v>
      </c>
      <c r="H9" s="13">
        <v>0.85</v>
      </c>
    </row>
    <row r="10" spans="1:8" x14ac:dyDescent="0.2">
      <c r="A10" s="1" t="s">
        <v>52</v>
      </c>
      <c r="B10" s="14">
        <f>VLOOKUP($A10,Analysis!$A:$P,14,FALSE)+1</f>
        <v>1.2027546094094883</v>
      </c>
      <c r="C10" s="14">
        <f>VLOOKUP($A10,Analysis!$A:$P,15,FALSE)+1</f>
        <v>1.0853473376727061</v>
      </c>
      <c r="D10" s="14">
        <f>VLOOKUP($A10,Analysis!$A:$P,16,FALSE)+1</f>
        <v>0.86827787013816493</v>
      </c>
      <c r="E10" s="13">
        <v>0.85</v>
      </c>
      <c r="F10" s="13">
        <v>1</v>
      </c>
      <c r="G10" s="13">
        <v>0.3</v>
      </c>
      <c r="H10" s="13">
        <v>0.85</v>
      </c>
    </row>
    <row r="11" spans="1:8" x14ac:dyDescent="0.2">
      <c r="A11" s="1" t="s">
        <v>33</v>
      </c>
      <c r="B11" s="14">
        <f>VLOOKUP($A11,Analysis!$A:$P,14,FALSE)+1</f>
        <v>1.1428571428571428</v>
      </c>
      <c r="C11" s="14">
        <f>VLOOKUP($A11,Analysis!$A:$P,15,FALSE)+1</f>
        <v>0.29714285714285715</v>
      </c>
      <c r="D11" s="14">
        <f>VLOOKUP($A11,Analysis!$A:$P,16,FALSE)+1</f>
        <v>0.11428571428571432</v>
      </c>
      <c r="E11" s="13">
        <v>0.85</v>
      </c>
      <c r="F11" s="13">
        <v>1</v>
      </c>
      <c r="G11" s="13">
        <v>0.3</v>
      </c>
      <c r="H11" s="13">
        <v>0.85</v>
      </c>
    </row>
    <row r="12" spans="1:8" x14ac:dyDescent="0.2">
      <c r="A12" s="1" t="s">
        <v>27</v>
      </c>
      <c r="B12" s="14">
        <f>VLOOKUP($A12,Analysis!$A:$P,14,FALSE)+1</f>
        <v>1.1258636693950677</v>
      </c>
      <c r="C12" s="14">
        <f>VLOOKUP($A12,Analysis!$A:$P,15,FALSE)+1</f>
        <v>0.686421122772777</v>
      </c>
      <c r="D12" s="14">
        <f>VLOOKUP($A12,Analysis!$A:$P,16,FALSE)+1</f>
        <v>0.47339387777432895</v>
      </c>
      <c r="E12" s="13">
        <v>0.85</v>
      </c>
      <c r="F12" s="13">
        <v>1</v>
      </c>
      <c r="G12" s="13">
        <v>0.3</v>
      </c>
      <c r="H12" s="13">
        <v>0.85</v>
      </c>
    </row>
    <row r="13" spans="1:8" ht="14.25" x14ac:dyDescent="0.2">
      <c r="A13" s="1" t="s">
        <v>64</v>
      </c>
      <c r="B13" s="14">
        <f>VLOOKUP($A13,Analysis!$A:$P,14,FALSE)+1</f>
        <v>1.0777901381487183</v>
      </c>
      <c r="C13" s="14">
        <f>VLOOKUP($A13,Analysis!$A:$P,15,FALSE)+1</f>
        <v>0.68155112430637388</v>
      </c>
      <c r="D13" s="14">
        <f>VLOOKUP($A13,Analysis!$A:$P,16,FALSE)+1</f>
        <v>0.42596945269148367</v>
      </c>
      <c r="E13" s="13">
        <v>0.85</v>
      </c>
      <c r="F13" s="13">
        <v>1</v>
      </c>
      <c r="G13" s="13">
        <v>0.3</v>
      </c>
      <c r="H13" s="13">
        <v>0.85</v>
      </c>
    </row>
    <row r="14" spans="1:8" x14ac:dyDescent="0.2">
      <c r="A14" s="1" t="s">
        <v>32</v>
      </c>
      <c r="B14" s="14">
        <f>VLOOKUP($A14,Analysis!$A:$P,14,FALSE)+1</f>
        <v>1.0631942515960418</v>
      </c>
      <c r="C14" s="14">
        <f>VLOOKUP($A14,Analysis!$A:$P,15,FALSE)+1</f>
        <v>0.42627765968771281</v>
      </c>
      <c r="D14" s="14">
        <f>VLOOKUP($A14,Analysis!$A:$P,16,FALSE)+1</f>
        <v>0.24358723410726446</v>
      </c>
      <c r="E14" s="13">
        <v>0.85</v>
      </c>
      <c r="F14" s="13">
        <v>1</v>
      </c>
      <c r="G14" s="13">
        <v>0.3</v>
      </c>
      <c r="H14" s="13">
        <v>0.85</v>
      </c>
    </row>
    <row r="15" spans="1:8" x14ac:dyDescent="0.2">
      <c r="A15" s="1" t="s">
        <v>30</v>
      </c>
      <c r="B15" s="14">
        <f>VLOOKUP($A15,Analysis!$A:$P,14,FALSE)+1</f>
        <v>1.0523681411499717</v>
      </c>
      <c r="C15" s="14">
        <f>VLOOKUP($A15,Analysis!$A:$P,15,FALSE)+1</f>
        <v>0.55183632609647737</v>
      </c>
      <c r="D15" s="14">
        <f>VLOOKUP($A15,Analysis!$A:$P,16,FALSE)+1</f>
        <v>0.30657573672026517</v>
      </c>
      <c r="E15" s="13">
        <v>0.85</v>
      </c>
      <c r="F15" s="13">
        <v>1</v>
      </c>
      <c r="G15" s="13">
        <v>0.3</v>
      </c>
      <c r="H15" s="13">
        <v>0.85</v>
      </c>
    </row>
    <row r="16" spans="1:8" x14ac:dyDescent="0.2">
      <c r="A16" s="1" t="s">
        <v>21</v>
      </c>
      <c r="B16" s="14">
        <f>VLOOKUP($A16,Analysis!$A:$P,14,FALSE)+1</f>
        <v>1.0454707133575092</v>
      </c>
      <c r="C16" s="14">
        <f>VLOOKUP($A16,Analysis!$A:$P,15,FALSE)+1</f>
        <v>0.66781168914906974</v>
      </c>
      <c r="D16" s="14">
        <f>VLOOKUP($A16,Analysis!$A:$P,16,FALSE)+1</f>
        <v>0.46055978562004807</v>
      </c>
      <c r="E16" s="13">
        <v>0.85</v>
      </c>
      <c r="F16" s="13">
        <v>1</v>
      </c>
      <c r="G16" s="13">
        <v>0.3</v>
      </c>
      <c r="H16" s="13">
        <v>0.85</v>
      </c>
    </row>
    <row r="17" spans="1:8" x14ac:dyDescent="0.2">
      <c r="A17" s="1" t="s">
        <v>17</v>
      </c>
      <c r="B17" s="14">
        <f>VLOOKUP($A17,Analysis!$A:$P,14,FALSE)+1</f>
        <v>1.0405271384351344</v>
      </c>
      <c r="C17" s="14">
        <f>VLOOKUP($A17,Analysis!$A:$P,15,FALSE)+1</f>
        <v>0.67275613717858351</v>
      </c>
      <c r="D17" s="14">
        <f>VLOOKUP($A17,Analysis!$A:$P,16,FALSE)+1</f>
        <v>0.42047258573661461</v>
      </c>
      <c r="E17" s="13">
        <v>0.85</v>
      </c>
      <c r="F17" s="13">
        <v>1</v>
      </c>
      <c r="G17" s="13">
        <v>0.3</v>
      </c>
      <c r="H17" s="13">
        <v>0.85</v>
      </c>
    </row>
    <row r="18" spans="1:8" x14ac:dyDescent="0.2">
      <c r="A18" s="1" t="s">
        <v>20</v>
      </c>
      <c r="B18" s="14">
        <f>VLOOKUP($A18,Analysis!$A:$P,14,FALSE)+1</f>
        <v>1.0201334716051711</v>
      </c>
      <c r="C18" s="14">
        <f>VLOOKUP($A18,Analysis!$A:$P,15,FALSE)+1</f>
        <v>0.77265830750556819</v>
      </c>
      <c r="D18" s="14">
        <f>VLOOKUP($A18,Analysis!$A:$P,16,FALSE)+1</f>
        <v>0.55189879107540585</v>
      </c>
      <c r="E18" s="13">
        <v>0.85</v>
      </c>
      <c r="F18" s="13">
        <v>1</v>
      </c>
      <c r="G18" s="13">
        <v>0.3</v>
      </c>
      <c r="H18" s="13">
        <v>0.85</v>
      </c>
    </row>
    <row r="19" spans="1:8" x14ac:dyDescent="0.2">
      <c r="A19" s="1" t="s">
        <v>44</v>
      </c>
      <c r="B19" s="14">
        <f>VLOOKUP($A19,Analysis!$A:$P,14,FALSE)+1</f>
        <v>0.96018956844739067</v>
      </c>
      <c r="C19" s="14">
        <f>VLOOKUP($A19,Analysis!$A:$P,15,FALSE)+1</f>
        <v>0.70739724507957802</v>
      </c>
      <c r="D19" s="14">
        <f>VLOOKUP($A19,Analysis!$A:$P,16,FALSE)+1</f>
        <v>0.50528374648541297</v>
      </c>
      <c r="E19" s="13">
        <v>0.85</v>
      </c>
      <c r="F19" s="13">
        <v>1</v>
      </c>
      <c r="G19" s="13">
        <v>0.3</v>
      </c>
      <c r="H19" s="13">
        <v>0.85</v>
      </c>
    </row>
    <row r="20" spans="1:8" x14ac:dyDescent="0.2">
      <c r="A20" s="1" t="s">
        <v>29</v>
      </c>
      <c r="B20" s="14">
        <f>VLOOKUP($A20,Analysis!$A:$P,14,FALSE)+1</f>
        <v>0.93960895023788071</v>
      </c>
      <c r="C20" s="14">
        <f>VLOOKUP($A20,Analysis!$A:$P,15,FALSE)+1</f>
        <v>0.44413464829607241</v>
      </c>
      <c r="D20" s="14">
        <f>VLOOKUP($A20,Analysis!$A:$P,16,FALSE)+1</f>
        <v>0.25379122759775563</v>
      </c>
      <c r="E20" s="13">
        <v>0.85</v>
      </c>
      <c r="F20" s="13">
        <v>1</v>
      </c>
      <c r="G20" s="13">
        <v>0.3</v>
      </c>
      <c r="H20" s="13">
        <v>0.85</v>
      </c>
    </row>
    <row r="21" spans="1:8" x14ac:dyDescent="0.2">
      <c r="A21" s="1" t="s">
        <v>57</v>
      </c>
      <c r="B21" s="14">
        <f>VLOOKUP($A21,Analysis!$A:$P,14,FALSE)+1</f>
        <v>0.92706189356693447</v>
      </c>
      <c r="C21" s="14">
        <f>VLOOKUP($A21,Analysis!$A:$P,15,FALSE)+1</f>
        <v>0.69682289922580187</v>
      </c>
      <c r="D21" s="14">
        <f>VLOOKUP($A21,Analysis!$A:$P,16,FALSE)+1</f>
        <v>0.49773064230414421</v>
      </c>
      <c r="E21" s="13">
        <v>0.85</v>
      </c>
      <c r="F21" s="13">
        <v>1</v>
      </c>
      <c r="G21" s="13">
        <v>0.3</v>
      </c>
      <c r="H21" s="13">
        <v>0.85</v>
      </c>
    </row>
    <row r="22" spans="1:8" x14ac:dyDescent="0.2">
      <c r="A22" s="1" t="s">
        <v>18</v>
      </c>
      <c r="B22" s="14">
        <f>VLOOKUP($A22,Analysis!$A:$P,14,FALSE)+1</f>
        <v>0.92137731729164973</v>
      </c>
      <c r="C22" s="14">
        <f>VLOOKUP($A22,Analysis!$A:$P,15,FALSE)+1</f>
        <v>0.74525462984881852</v>
      </c>
      <c r="D22" s="14">
        <f>VLOOKUP($A22,Analysis!$A:$P,16,FALSE)+1</f>
        <v>0.55204046655468042</v>
      </c>
      <c r="E22" s="13">
        <v>0.85</v>
      </c>
      <c r="F22" s="13">
        <v>1</v>
      </c>
      <c r="G22" s="13">
        <v>0.3</v>
      </c>
      <c r="H22" s="13">
        <v>0.85</v>
      </c>
    </row>
    <row r="23" spans="1:8" x14ac:dyDescent="0.2">
      <c r="A23" s="1" t="s">
        <v>56</v>
      </c>
      <c r="B23" s="14">
        <f>VLOOKUP($A23,Analysis!$A:$P,14,FALSE)+1</f>
        <v>0.92063168485462243</v>
      </c>
      <c r="C23" s="14">
        <f>VLOOKUP($A23,Analysis!$A:$P,15,FALSE)+1</f>
        <v>0.67896586758028399</v>
      </c>
      <c r="D23" s="14">
        <f>VLOOKUP($A23,Analysis!$A:$P,16,FALSE)+1</f>
        <v>0.48497561970020286</v>
      </c>
      <c r="E23" s="13">
        <v>0.85</v>
      </c>
      <c r="F23" s="13">
        <v>1</v>
      </c>
      <c r="G23" s="13">
        <v>0.3</v>
      </c>
      <c r="H23" s="13">
        <v>0.85</v>
      </c>
    </row>
    <row r="24" spans="1:8" x14ac:dyDescent="0.2">
      <c r="A24" s="1" t="s">
        <v>55</v>
      </c>
      <c r="B24" s="14">
        <f>VLOOKUP($A24,Analysis!$A:$P,14,FALSE)+1</f>
        <v>0.91638456479971897</v>
      </c>
      <c r="C24" s="14">
        <f>VLOOKUP($A24,Analysis!$A:$P,15,FALSE)+1</f>
        <v>0.728497805967526</v>
      </c>
      <c r="D24" s="14">
        <f>VLOOKUP($A24,Analysis!$A:$P,16,FALSE)+1</f>
        <v>0.53962800442038961</v>
      </c>
      <c r="E24" s="13">
        <v>0.85</v>
      </c>
      <c r="F24" s="13">
        <v>1</v>
      </c>
      <c r="G24" s="13">
        <v>0.3</v>
      </c>
      <c r="H24" s="13">
        <v>0.85</v>
      </c>
    </row>
    <row r="25" spans="1:8" x14ac:dyDescent="0.2">
      <c r="A25" s="1" t="s">
        <v>59</v>
      </c>
      <c r="B25" s="14">
        <f>VLOOKUP($A25,Analysis!$A:$P,14,FALSE)+1</f>
        <v>0.89520091723083639</v>
      </c>
      <c r="C25" s="14">
        <f>VLOOKUP($A25,Analysis!$A:$P,15,FALSE)+1</f>
        <v>0.64951408604498795</v>
      </c>
      <c r="D25" s="14">
        <f>VLOOKUP($A25,Analysis!$A:$P,16,FALSE)+1</f>
        <v>0.46393863288927717</v>
      </c>
      <c r="E25" s="13">
        <v>0.85</v>
      </c>
      <c r="F25" s="13">
        <v>1</v>
      </c>
      <c r="G25" s="13">
        <v>0.3</v>
      </c>
      <c r="H25" s="13">
        <v>0.85</v>
      </c>
    </row>
    <row r="26" spans="1:8" x14ac:dyDescent="0.2">
      <c r="A26" s="1" t="s">
        <v>19</v>
      </c>
      <c r="B26" s="14">
        <f>VLOOKUP($A26,Analysis!$A:$P,14,FALSE)+1</f>
        <v>0.87800758365103537</v>
      </c>
      <c r="C26" s="14">
        <f>VLOOKUP($A26,Analysis!$A:$P,15,FALSE)+1</f>
        <v>0.71836984116902891</v>
      </c>
      <c r="D26" s="14">
        <f>VLOOKUP($A26,Analysis!$A:$P,16,FALSE)+1</f>
        <v>0.53212580827335476</v>
      </c>
      <c r="E26" s="13">
        <v>0.85</v>
      </c>
      <c r="F26" s="13">
        <v>1</v>
      </c>
      <c r="G26" s="13">
        <v>0.3</v>
      </c>
      <c r="H26" s="13">
        <v>0.85</v>
      </c>
    </row>
    <row r="27" spans="1:8" x14ac:dyDescent="0.2">
      <c r="A27" s="1" t="s">
        <v>58</v>
      </c>
      <c r="B27" s="14">
        <f>VLOOKUP($A27,Analysis!$A:$P,14,FALSE)+1</f>
        <v>0.86948422000563697</v>
      </c>
      <c r="C27" s="14">
        <f>VLOOKUP($A27,Analysis!$A:$P,15,FALSE)+1</f>
        <v>0.66737930418164693</v>
      </c>
      <c r="D27" s="14">
        <f>VLOOKUP($A27,Analysis!$A:$P,16,FALSE)+1</f>
        <v>0.47669950298689068</v>
      </c>
      <c r="E27" s="13">
        <v>0.85</v>
      </c>
      <c r="F27" s="13">
        <v>1</v>
      </c>
      <c r="G27" s="13">
        <v>0.3</v>
      </c>
      <c r="H27" s="13">
        <v>0.85</v>
      </c>
    </row>
    <row r="28" spans="1:8" x14ac:dyDescent="0.2">
      <c r="A28" s="1" t="s">
        <v>28</v>
      </c>
      <c r="B28" s="14">
        <f>VLOOKUP($A28,Analysis!$A:$P,14,FALSE)+1</f>
        <v>0.85562120555073717</v>
      </c>
      <c r="C28" s="14">
        <f>VLOOKUP($A28,Analysis!$A:$P,15,FALSE)+1</f>
        <v>0.56670099739809188</v>
      </c>
      <c r="D28" s="14">
        <f>VLOOKUP($A28,Analysis!$A:$P,16,FALSE)+1</f>
        <v>0.39082827406764964</v>
      </c>
      <c r="E28" s="13">
        <v>0.85</v>
      </c>
      <c r="F28" s="13">
        <v>1</v>
      </c>
      <c r="G28" s="13">
        <v>0.3</v>
      </c>
      <c r="H28" s="13">
        <v>0.85</v>
      </c>
    </row>
    <row r="29" spans="1:8" x14ac:dyDescent="0.2">
      <c r="A29" s="1" t="s">
        <v>24</v>
      </c>
      <c r="B29" s="14">
        <f>VLOOKUP($A29,Analysis!$A:$P,14,FALSE)+1</f>
        <v>0.69361781044060311</v>
      </c>
      <c r="C29" s="14">
        <f>VLOOKUP($A29,Analysis!$A:$P,15,FALSE)+1</f>
        <v>0.55991874547148335</v>
      </c>
      <c r="D29" s="14">
        <f>VLOOKUP($A29,Analysis!$A:$P,16,FALSE)+1</f>
        <v>0.41475462627517279</v>
      </c>
      <c r="E29" s="13">
        <v>0.85</v>
      </c>
      <c r="F29" s="13">
        <v>1</v>
      </c>
      <c r="G29" s="13">
        <v>0.3</v>
      </c>
      <c r="H29" s="13">
        <v>0.85</v>
      </c>
    </row>
    <row r="30" spans="1:8" x14ac:dyDescent="0.2">
      <c r="A30" s="1" t="s">
        <v>26</v>
      </c>
      <c r="B30" s="14"/>
      <c r="C30" s="14"/>
      <c r="D30" s="14"/>
      <c r="E30" s="13"/>
      <c r="F30" s="13"/>
      <c r="G30" s="13"/>
      <c r="H30" s="13"/>
    </row>
  </sheetData>
  <autoFilter ref="A3:H30" xr:uid="{00000000-0001-0000-0200-000000000000}">
    <sortState xmlns:xlrd2="http://schemas.microsoft.com/office/spreadsheetml/2017/richdata2" ref="A4:H30">
      <sortCondition descending="1" ref="B3:B30"/>
    </sortState>
  </autoFilter>
  <sortState xmlns:xlrd2="http://schemas.microsoft.com/office/spreadsheetml/2017/richdata2" ref="A4:H30">
    <sortCondition descending="1" ref="B4:B30"/>
  </sortState>
  <printOptions horizontalCentered="1"/>
  <pageMargins left="0.25" right="0.25" top="0.75" bottom="0.75" header="0.3" footer="0.3"/>
  <pageSetup fitToHeight="0" orientation="landscape" r:id="rId1"/>
  <headerFooter>
    <oddHeader>&amp;RExhibit ARC-5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JjNWY4ZWIxMi01YjI3LTQzOWQtYWFhNi0zNDAyYWY2MjZmYTM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xNjc5PC9Vc2VyTmFtZT48RGF0ZVRpbWU+MTAvNC8yMDIyIDM6MDA6MzcgUE08L0RhdGVUaW1lPjxMYWJlbFN0cmluZz5BRVAgUHVibGljPC9MYWJlbFN0cmluZz48L2l0ZW0+PC9sYWJlbEhpc3Rvcnk+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c5f8eb12-5b27-439d-aaa6-3402af626fa3" value=""/>
  <element uid="c64218ab-b8d1-40b6-a478-cb8be1e10ecc" value=""/>
</sisl>
</file>

<file path=customXml/itemProps1.xml><?xml version="1.0" encoding="utf-8"?>
<ds:datastoreItem xmlns:ds="http://schemas.openxmlformats.org/officeDocument/2006/customXml" ds:itemID="{D5846EE7-0A07-4908-A8F6-1A591352926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C252D60-D9CE-4751-A7A8-C6FFCC19649B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6888f76-1100-40b0-929b-1efe9044426d"/>
    <ds:schemaRef ds:uri="f88ffb1c-9230-4705-a789-27bae69f582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DDEE87-02C6-4FBA-B044-8E90B729D8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6409D1A-AF25-4099-AF05-3ADD4C87B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3929E55-9DF9-46F5-8766-FDB030C3560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Analysis</vt:lpstr>
      <vt:lpstr>Graph Data</vt:lpstr>
      <vt:lpstr>Chart1</vt:lpstr>
      <vt:lpstr>Analysis!Print_Area</vt:lpstr>
      <vt:lpstr>Analysis!Print_Titles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s291679</dc:creator>
  <cp:keywords/>
  <cp:lastModifiedBy>Andy Carlin</cp:lastModifiedBy>
  <cp:lastPrinted>2025-03-04T03:22:27Z</cp:lastPrinted>
  <dcterms:created xsi:type="dcterms:W3CDTF">2018-12-19T20:55:02Z</dcterms:created>
  <dcterms:modified xsi:type="dcterms:W3CDTF">2025-08-19T14:03:09Z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423a0d39-f54b-4cd6-85bc-8b49f4c242b9</vt:lpwstr>
  </property>
  <property fmtid="{D5CDD505-2E9C-101B-9397-08002B2CF9AE}" pid="3" name="bjSaver">
    <vt:lpwstr>ymOzOy9TozdO3fPkFt/NYaxMcqEF9d4G</vt:lpwstr>
  </property>
  <property fmtid="{D5CDD505-2E9C-101B-9397-08002B2CF9AE}" pid="4" name="bjDocumentSecurityLabel">
    <vt:lpwstr>AEP Public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uid="c5f8eb12-5b27-439d-aaa6-3402af626fa3" value="" /&gt;&lt;element uid="c64218ab-b8d1-40b6-a478-cb8be1e10ecc" value="" /&gt;&lt;/sisl&gt;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{D5846EE7-0A07-4908-A8F6-1A5913529263}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