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Carlin/Exhibits/"/>
    </mc:Choice>
  </mc:AlternateContent>
  <xr:revisionPtr revIDLastSave="7" documentId="13_ncr:1_{38568B37-AF6E-4CDF-9792-600106679C8B}" xr6:coauthVersionLast="47" xr6:coauthVersionMax="47" xr10:uidLastSave="{FD6D1AA3-8C6A-47EF-AA3B-722944C7044C}"/>
  <bookViews>
    <workbookView xWindow="57480" yWindow="-120" windowWidth="29040" windowHeight="15720" xr2:uid="{00000000-000D-0000-FFFF-FFFF00000000}"/>
  </bookViews>
  <sheets>
    <sheet name="Analysis" sheetId="1" r:id="rId1"/>
    <sheet name="Chart1" sheetId="3" r:id="rId2"/>
    <sheet name="Chart Data" sheetId="2" r:id="rId3"/>
  </sheets>
  <definedNames>
    <definedName name="_xlnm._FilterDatabase" localSheetId="2" hidden="1">'Chart Data'!$A$3:$G$55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K27" i="1"/>
  <c r="K65" i="1"/>
  <c r="B66" i="1"/>
  <c r="B65" i="1"/>
  <c r="K23" i="1"/>
  <c r="K6" i="1"/>
  <c r="C45" i="2"/>
  <c r="C22" i="2"/>
  <c r="C32" i="2"/>
  <c r="C16" i="2"/>
  <c r="C27" i="2"/>
  <c r="C29" i="2"/>
  <c r="C23" i="2"/>
  <c r="C6" i="2"/>
  <c r="K61" i="1"/>
  <c r="J61" i="1"/>
  <c r="B6" i="2" s="1"/>
  <c r="K60" i="1"/>
  <c r="C7" i="2" s="1"/>
  <c r="J60" i="1"/>
  <c r="B7" i="2" s="1"/>
  <c r="K59" i="1"/>
  <c r="C4" i="2" s="1"/>
  <c r="J59" i="1"/>
  <c r="B4" i="2" s="1"/>
  <c r="K58" i="1"/>
  <c r="C35" i="2" s="1"/>
  <c r="J58" i="1"/>
  <c r="B35" i="2" s="1"/>
  <c r="K57" i="1"/>
  <c r="J57" i="1"/>
  <c r="B23" i="2" s="1"/>
  <c r="K56" i="1"/>
  <c r="C25" i="2" s="1"/>
  <c r="J56" i="1"/>
  <c r="B25" i="2" s="1"/>
  <c r="K55" i="1"/>
  <c r="C11" i="2" s="1"/>
  <c r="J55" i="1"/>
  <c r="B11" i="2" s="1"/>
  <c r="K54" i="1"/>
  <c r="C12" i="2" s="1"/>
  <c r="J54" i="1"/>
  <c r="B12" i="2" s="1"/>
  <c r="K53" i="1"/>
  <c r="J53" i="1"/>
  <c r="B29" i="2" s="1"/>
  <c r="K52" i="1"/>
  <c r="C30" i="2" s="1"/>
  <c r="J52" i="1"/>
  <c r="B30" i="2" s="1"/>
  <c r="K51" i="1"/>
  <c r="C26" i="2" s="1"/>
  <c r="J51" i="1"/>
  <c r="B26" i="2" s="1"/>
  <c r="K50" i="1"/>
  <c r="C31" i="2" s="1"/>
  <c r="J50" i="1"/>
  <c r="B31" i="2" s="1"/>
  <c r="K49" i="1"/>
  <c r="J49" i="1"/>
  <c r="B27" i="2" s="1"/>
  <c r="K48" i="1"/>
  <c r="C13" i="2" s="1"/>
  <c r="J48" i="1"/>
  <c r="B13" i="2" s="1"/>
  <c r="K47" i="1"/>
  <c r="C14" i="2" s="1"/>
  <c r="J47" i="1"/>
  <c r="B14" i="2" s="1"/>
  <c r="K46" i="1"/>
  <c r="C15" i="2" s="1"/>
  <c r="J46" i="1"/>
  <c r="B15" i="2" s="1"/>
  <c r="K45" i="1"/>
  <c r="J45" i="1"/>
  <c r="B16" i="2" s="1"/>
  <c r="K44" i="1"/>
  <c r="C17" i="2" s="1"/>
  <c r="J44" i="1"/>
  <c r="B17" i="2" s="1"/>
  <c r="K43" i="1"/>
  <c r="C28" i="2" s="1"/>
  <c r="J43" i="1"/>
  <c r="B28" i="2" s="1"/>
  <c r="K42" i="1"/>
  <c r="C33" i="2" s="1"/>
  <c r="J42" i="1"/>
  <c r="B33" i="2" s="1"/>
  <c r="K41" i="1"/>
  <c r="J41" i="1"/>
  <c r="B32" i="2" s="1"/>
  <c r="K40" i="1"/>
  <c r="C18" i="2" s="1"/>
  <c r="J40" i="1"/>
  <c r="B18" i="2" s="1"/>
  <c r="K39" i="1"/>
  <c r="C19" i="2" s="1"/>
  <c r="J39" i="1"/>
  <c r="B19" i="2" s="1"/>
  <c r="K38" i="1"/>
  <c r="C36" i="2" s="1"/>
  <c r="J38" i="1"/>
  <c r="B36" i="2" s="1"/>
  <c r="K37" i="1"/>
  <c r="J37" i="1"/>
  <c r="B22" i="2" s="1"/>
  <c r="K36" i="1"/>
  <c r="C48" i="2" s="1"/>
  <c r="J36" i="1"/>
  <c r="B48" i="2" s="1"/>
  <c r="K35" i="1"/>
  <c r="C55" i="2" s="1"/>
  <c r="J35" i="1"/>
  <c r="B55" i="2" s="1"/>
  <c r="K34" i="1"/>
  <c r="C44" i="2" s="1"/>
  <c r="J34" i="1"/>
  <c r="B44" i="2" s="1"/>
  <c r="K33" i="1"/>
  <c r="J33" i="1"/>
  <c r="B45" i="2" s="1"/>
  <c r="K32" i="1"/>
  <c r="C47" i="2" s="1"/>
  <c r="J32" i="1"/>
  <c r="B47" i="2" s="1"/>
  <c r="K31" i="1"/>
  <c r="C46" i="2" s="1"/>
  <c r="J31" i="1"/>
  <c r="B46" i="2" s="1"/>
  <c r="K30" i="1"/>
  <c r="K62" i="1" s="1"/>
  <c r="J30" i="1"/>
  <c r="B39" i="2" s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K25" i="1"/>
  <c r="J25" i="1"/>
  <c r="K24" i="1"/>
  <c r="J24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4" i="1"/>
  <c r="J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64" i="1" l="1"/>
  <c r="C39" i="2"/>
  <c r="B62" i="1"/>
  <c r="B26" i="1"/>
  <c r="J62" i="1" l="1"/>
  <c r="A3" i="2" l="1"/>
  <c r="B43" i="2" l="1"/>
  <c r="C49" i="2"/>
  <c r="B9" i="2"/>
  <c r="C9" i="2"/>
  <c r="B41" i="2"/>
  <c r="C43" i="2"/>
  <c r="B8" i="2"/>
  <c r="B52" i="2"/>
  <c r="B21" i="2"/>
  <c r="B5" i="2"/>
  <c r="B54" i="2"/>
  <c r="B40" i="2"/>
  <c r="B10" i="2"/>
  <c r="C38" i="2"/>
  <c r="B49" i="2"/>
  <c r="C5" i="2"/>
  <c r="B38" i="2"/>
  <c r="C42" i="2"/>
  <c r="B51" i="2"/>
  <c r="C50" i="2"/>
  <c r="B37" i="2"/>
  <c r="C34" i="2"/>
  <c r="B50" i="2"/>
  <c r="C41" i="2"/>
  <c r="C54" i="2"/>
  <c r="C21" i="2"/>
  <c r="C10" i="2"/>
  <c r="B42" i="2"/>
  <c r="C51" i="2"/>
  <c r="C40" i="2"/>
  <c r="C37" i="2"/>
  <c r="C8" i="2"/>
  <c r="C52" i="2"/>
  <c r="B34" i="2"/>
  <c r="B63" i="1" l="1"/>
  <c r="B27" i="1"/>
  <c r="B53" i="2" l="1"/>
  <c r="C24" i="2"/>
  <c r="B24" i="2"/>
  <c r="B20" i="2"/>
  <c r="C53" i="2"/>
  <c r="C20" i="2"/>
  <c r="J65" i="1" l="1"/>
  <c r="J66" i="1"/>
  <c r="K66" i="1"/>
</calcChain>
</file>

<file path=xl/sharedStrings.xml><?xml version="1.0" encoding="utf-8"?>
<sst xmlns="http://schemas.openxmlformats.org/spreadsheetml/2006/main" count="141" uniqueCount="88">
  <si>
    <t>Target TCC</t>
  </si>
  <si>
    <t>% Difference</t>
  </si>
  <si>
    <t>Notes</t>
  </si>
  <si>
    <t>Market Competitive Range</t>
  </si>
  <si>
    <t>Market Median</t>
  </si>
  <si>
    <t>Below Market</t>
  </si>
  <si>
    <t>Above Market</t>
  </si>
  <si>
    <t>Target Incentive</t>
  </si>
  <si>
    <t>AEP Target TCC (with STI) vs. Survey Target TCC</t>
  </si>
  <si>
    <t>AEP Base (Without STI) vs. Survey Target TCC</t>
  </si>
  <si>
    <t>Incumbent Count</t>
  </si>
  <si>
    <t>AEPSC Incumbents</t>
  </si>
  <si>
    <t>Avg Annualized Base Pay</t>
  </si>
  <si>
    <t>Base</t>
  </si>
  <si>
    <r>
      <t>Survey Results</t>
    </r>
    <r>
      <rPr>
        <b/>
        <vertAlign val="superscript"/>
        <sz val="10"/>
        <rFont val="Arial"/>
        <family val="2"/>
      </rPr>
      <t>1</t>
    </r>
  </si>
  <si>
    <t>AEPSC</t>
  </si>
  <si>
    <t>AEPSC Average:</t>
  </si>
  <si>
    <t>GRAND TOTAL INCUMBENTS:</t>
  </si>
  <si>
    <t>GRAND TOTAL JOB COUNT:</t>
  </si>
  <si>
    <r>
      <t>% of Jobs Below Market Competitive Range</t>
    </r>
    <r>
      <rPr>
        <vertAlign val="superscript"/>
        <sz val="10"/>
        <rFont val="Arial"/>
        <family val="2"/>
      </rPr>
      <t>3</t>
    </r>
  </si>
  <si>
    <r>
      <t>% of Jobs Above Market Competitive Range</t>
    </r>
    <r>
      <rPr>
        <vertAlign val="superscript"/>
        <sz val="10"/>
        <rFont val="Arial"/>
        <family val="2"/>
      </rPr>
      <t>3</t>
    </r>
  </si>
  <si>
    <r>
      <t>Job Identifier</t>
    </r>
    <r>
      <rPr>
        <b/>
        <vertAlign val="superscript"/>
        <sz val="10"/>
        <rFont val="Arial"/>
        <family val="2"/>
      </rPr>
      <t>2</t>
    </r>
  </si>
  <si>
    <r>
      <t>Target Annual Incentive</t>
    </r>
    <r>
      <rPr>
        <b/>
        <vertAlign val="superscript"/>
        <sz val="10"/>
        <rFont val="Arial"/>
        <family val="2"/>
      </rPr>
      <t>3</t>
    </r>
  </si>
  <si>
    <r>
      <t>AEP Target TCC vs. Survey Target TCC</t>
    </r>
    <r>
      <rPr>
        <b/>
        <vertAlign val="superscript"/>
        <sz val="10"/>
        <rFont val="Arial"/>
        <family val="2"/>
      </rPr>
      <t>4</t>
    </r>
  </si>
  <si>
    <r>
      <t>AEP Base vs. Survey Target TCC</t>
    </r>
    <r>
      <rPr>
        <b/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</si>
  <si>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 market competitive range of +/- 10 percent has been used for all physical and craft positions.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</si>
  <si>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Target payout is 3% of base earnings for all physical and craft jobs shown.</t>
    </r>
  </si>
  <si>
    <t>AEPSC Matched Job Count</t>
  </si>
  <si>
    <t>AEPSC1</t>
  </si>
  <si>
    <t>AEPSC4</t>
  </si>
  <si>
    <t>AEPSC2</t>
  </si>
  <si>
    <t>AEPSC3</t>
  </si>
  <si>
    <t>KPCO1</t>
  </si>
  <si>
    <t>KPCO2</t>
  </si>
  <si>
    <t>KPCO3</t>
  </si>
  <si>
    <t>KPCO4</t>
  </si>
  <si>
    <t>KPCO5</t>
  </si>
  <si>
    <t>KPCO6</t>
  </si>
  <si>
    <t>KPCO7</t>
  </si>
  <si>
    <t>KPCO8</t>
  </si>
  <si>
    <t>KPCO9</t>
  </si>
  <si>
    <t>KPCO10</t>
  </si>
  <si>
    <t>KPCO11</t>
  </si>
  <si>
    <t>KPCO12</t>
  </si>
  <si>
    <t>KPCO13</t>
  </si>
  <si>
    <t>KPCO14</t>
  </si>
  <si>
    <t>KPCO15</t>
  </si>
  <si>
    <t>KPCO16</t>
  </si>
  <si>
    <t>KPCO17</t>
  </si>
  <si>
    <t>KPCO18</t>
  </si>
  <si>
    <t>KPCO19</t>
  </si>
  <si>
    <t>KPCO20</t>
  </si>
  <si>
    <t>KPCO</t>
  </si>
  <si>
    <t>KPCO Average:</t>
  </si>
  <si>
    <t>KPCO Matched Job Count:</t>
  </si>
  <si>
    <t>KPCO Incumbents: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</si>
  <si>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Survey Data from April 2024 Towers Watson Energy Services and General Industry Middle Management, Professional &amp; Support surveys, aged to May 31, 2025 at a 2.5% annual rate.</t>
    </r>
  </si>
  <si>
    <t>KPCO and AEPSC Compensation vs. Market Competitive Compensation for All Physical &amp; Craft Positions</t>
  </si>
  <si>
    <t>AEPSC5</t>
  </si>
  <si>
    <t>AEPSC6</t>
  </si>
  <si>
    <t>AEPSC7</t>
  </si>
  <si>
    <t>AEPSC8</t>
  </si>
  <si>
    <t>AEPSC9</t>
  </si>
  <si>
    <t>AEPSC10</t>
  </si>
  <si>
    <t>AEPSC11</t>
  </si>
  <si>
    <t>AEPSC12</t>
  </si>
  <si>
    <t>AEPSC13</t>
  </si>
  <si>
    <t>AEPSC14</t>
  </si>
  <si>
    <t>AEPSC15</t>
  </si>
  <si>
    <t>AEPSC16</t>
  </si>
  <si>
    <t>AEPSC17</t>
  </si>
  <si>
    <t>AEPSC18</t>
  </si>
  <si>
    <t>AEPSC19</t>
  </si>
  <si>
    <t>AEPSC20</t>
  </si>
  <si>
    <t>AEPSC21</t>
  </si>
  <si>
    <t>AEPSC22</t>
  </si>
  <si>
    <t>AEPSC23</t>
  </si>
  <si>
    <t>AEPSC24</t>
  </si>
  <si>
    <t>AEPSC25</t>
  </si>
  <si>
    <t>AEPSC26</t>
  </si>
  <si>
    <t>AEPSC27</t>
  </si>
  <si>
    <t>AEPSC28</t>
  </si>
  <si>
    <t>AEPSC29</t>
  </si>
  <si>
    <t>AEPSC30</t>
  </si>
  <si>
    <t>AEPSC31</t>
  </si>
  <si>
    <t>AEPSC32</t>
  </si>
  <si>
    <t>Grand Average: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</si>
  <si>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Includes all Kentucky Power Company and AEPSC jobs for which there was a matching survey job with a sufficient sample of compensation survey information as of May 31,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</si>
</sst>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164" fontId="0" fillId="0" borderId="0" xfId="0" applyNumberFormat="1"/>
    <xf numFmtId="164" fontId="6" fillId="0" borderId="0" xfId="0" applyNumberFormat="1" applyFont="1"/>
    <xf numFmtId="0" fontId="3" fillId="0" borderId="0" xfId="0" applyFont="1"/>
    <xf numFmtId="0" fontId="3" fillId="0" borderId="0" xfId="0" quotePrefix="1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3" xfId="0" applyFont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6" fillId="0" borderId="0" xfId="0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3" fillId="0" borderId="0" xfId="1" applyNumberFormat="1" applyFont="1"/>
    <xf numFmtId="165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right"/>
    </xf>
    <xf numFmtId="0" fontId="13" fillId="0" borderId="0" xfId="0" applyFont="1"/>
    <xf numFmtId="165" fontId="3" fillId="0" borderId="0" xfId="0" applyNumberFormat="1" applyFont="1"/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ercent" xfId="1" builtinId="5"/>
  </cellStyles>
  <dxfs count="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Table ARC-4</a:t>
            </a:r>
          </a:p>
          <a:p>
            <a:pPr>
              <a:defRPr b="1"/>
            </a:pPr>
            <a:r>
              <a:rPr lang="en-US" b="1"/>
              <a:t>KPCO &amp; AEPSC Physical and Craft Positions</a:t>
            </a:r>
          </a:p>
          <a:p>
            <a:pPr>
              <a:defRPr b="1"/>
            </a:pPr>
            <a:r>
              <a:rPr lang="en-US" b="1"/>
              <a:t>vs.</a:t>
            </a:r>
            <a:r>
              <a:rPr lang="en-US" b="1" baseline="0"/>
              <a:t> Market-Competitive Compensation (High to Low)</a:t>
            </a:r>
          </a:p>
          <a:p>
            <a:pPr>
              <a:defRPr b="1"/>
            </a:pPr>
            <a:r>
              <a:rPr lang="en-US" b="1" baseline="0"/>
              <a:t>With and Without STI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'Chart Data'!$D$3</c:f>
              <c:strCache>
                <c:ptCount val="1"/>
                <c:pt idx="0">
                  <c:v>Below Market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'Chart Data'!$D$4:$D$55</c:f>
              <c:numCache>
                <c:formatCode>0.0%</c:formatCode>
                <c:ptCount val="5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</c:v>
                </c:pt>
                <c:pt idx="5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39-4336-BC16-EF8C5B6137E1}"/>
            </c:ext>
          </c:extLst>
        </c:ser>
        <c:ser>
          <c:idx val="3"/>
          <c:order val="1"/>
          <c:tx>
            <c:strRef>
              <c:f>'Chart Data'!$F$3</c:f>
              <c:strCache>
                <c:ptCount val="1"/>
                <c:pt idx="0">
                  <c:v>Market Competitive Range</c:v>
                </c:pt>
              </c:strCache>
            </c:strRef>
          </c:tx>
          <c:spPr>
            <a:pattFill prst="pct2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'Chart Data'!$F$4:$F$55</c:f>
              <c:numCache>
                <c:formatCode>0.0%</c:formatCode>
                <c:ptCount val="52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  <c:pt idx="5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39-4336-BC16-EF8C5B6137E1}"/>
            </c:ext>
          </c:extLst>
        </c:ser>
        <c:ser>
          <c:idx val="4"/>
          <c:order val="2"/>
          <c:tx>
            <c:strRef>
              <c:f>'Chart Data'!$G$3</c:f>
              <c:strCache>
                <c:ptCount val="1"/>
                <c:pt idx="0">
                  <c:v>Above Market</c:v>
                </c:pt>
              </c:strCache>
            </c:strRef>
          </c:tx>
          <c:spPr>
            <a:pattFill prst="pct5">
              <a:fgClr>
                <a:schemeClr val="tx2"/>
              </a:fgClr>
              <a:bgClr>
                <a:schemeClr val="bg1"/>
              </a:bgClr>
            </a:patt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val>
            <c:numRef>
              <c:f>'Chart Data'!$G$4:$G$55</c:f>
              <c:numCache>
                <c:formatCode>0.0%</c:formatCode>
                <c:ptCount val="5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39-4336-BC16-EF8C5B61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5712"/>
        <c:axId val="474122432"/>
      </c:areaChart>
      <c:lineChart>
        <c:grouping val="standard"/>
        <c:varyColors val="0"/>
        <c:ser>
          <c:idx val="0"/>
          <c:order val="3"/>
          <c:tx>
            <c:strRef>
              <c:f>'Chart Data'!$B$3</c:f>
              <c:strCache>
                <c:ptCount val="1"/>
                <c:pt idx="0">
                  <c:v>AEP Target TCC (with STI) vs. Survey Target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'Chart Data'!$A$4:$A$55</c:f>
              <c:strCache>
                <c:ptCount val="52"/>
                <c:pt idx="0">
                  <c:v>AEPSC30</c:v>
                </c:pt>
                <c:pt idx="1">
                  <c:v>KPCO4</c:v>
                </c:pt>
                <c:pt idx="2">
                  <c:v>AEPSC32</c:v>
                </c:pt>
                <c:pt idx="3">
                  <c:v>AEPSC31</c:v>
                </c:pt>
                <c:pt idx="4">
                  <c:v>KPCO12</c:v>
                </c:pt>
                <c:pt idx="5">
                  <c:v>KPCO11</c:v>
                </c:pt>
                <c:pt idx="6">
                  <c:v>KPCO10</c:v>
                </c:pt>
                <c:pt idx="7">
                  <c:v>AEPSC26</c:v>
                </c:pt>
                <c:pt idx="8">
                  <c:v>AEPSC25</c:v>
                </c:pt>
                <c:pt idx="9">
                  <c:v>AEPSC19</c:v>
                </c:pt>
                <c:pt idx="10">
                  <c:v>AEPSC18</c:v>
                </c:pt>
                <c:pt idx="11">
                  <c:v>AEPSC17</c:v>
                </c:pt>
                <c:pt idx="12">
                  <c:v>AEPSC16</c:v>
                </c:pt>
                <c:pt idx="13">
                  <c:v>AEPSC15</c:v>
                </c:pt>
                <c:pt idx="14">
                  <c:v>AEPSC11</c:v>
                </c:pt>
                <c:pt idx="15">
                  <c:v>AEPSC10</c:v>
                </c:pt>
                <c:pt idx="16">
                  <c:v>KPCO9</c:v>
                </c:pt>
                <c:pt idx="17">
                  <c:v>KPCO13</c:v>
                </c:pt>
                <c:pt idx="18">
                  <c:v>AEPSC8</c:v>
                </c:pt>
                <c:pt idx="19">
                  <c:v>AEPSC28</c:v>
                </c:pt>
                <c:pt idx="20">
                  <c:v>KPCO14</c:v>
                </c:pt>
                <c:pt idx="21">
                  <c:v>AEPSC27</c:v>
                </c:pt>
                <c:pt idx="22">
                  <c:v>AEPSC22</c:v>
                </c:pt>
                <c:pt idx="23">
                  <c:v>AEPSC20</c:v>
                </c:pt>
                <c:pt idx="24">
                  <c:v>AEPSC14</c:v>
                </c:pt>
                <c:pt idx="25">
                  <c:v>AEPSC24</c:v>
                </c:pt>
                <c:pt idx="26">
                  <c:v>AEPSC23</c:v>
                </c:pt>
                <c:pt idx="27">
                  <c:v>AEPSC21</c:v>
                </c:pt>
                <c:pt idx="28">
                  <c:v>AEPSC12</c:v>
                </c:pt>
                <c:pt idx="29">
                  <c:v>AEPSC13</c:v>
                </c:pt>
                <c:pt idx="30">
                  <c:v>KPCO20</c:v>
                </c:pt>
                <c:pt idx="31">
                  <c:v>AEPSC29</c:v>
                </c:pt>
                <c:pt idx="32">
                  <c:v>AEPSC9</c:v>
                </c:pt>
                <c:pt idx="33">
                  <c:v>KPCO19</c:v>
                </c:pt>
                <c:pt idx="34">
                  <c:v>KPCO5</c:v>
                </c:pt>
                <c:pt idx="35">
                  <c:v>AEPSC1</c:v>
                </c:pt>
                <c:pt idx="36">
                  <c:v>KPCO18</c:v>
                </c:pt>
                <c:pt idx="37">
                  <c:v>KPCO16</c:v>
                </c:pt>
                <c:pt idx="38">
                  <c:v>KPCO15</c:v>
                </c:pt>
                <c:pt idx="39">
                  <c:v>KPCO6</c:v>
                </c:pt>
                <c:pt idx="40">
                  <c:v>AEPSC5</c:v>
                </c:pt>
                <c:pt idx="41">
                  <c:v>AEPSC4</c:v>
                </c:pt>
                <c:pt idx="42">
                  <c:v>AEPSC2</c:v>
                </c:pt>
                <c:pt idx="43">
                  <c:v>AEPSC3</c:v>
                </c:pt>
                <c:pt idx="44">
                  <c:v>AEPSC7</c:v>
                </c:pt>
                <c:pt idx="45">
                  <c:v>KPCO3</c:v>
                </c:pt>
                <c:pt idx="46">
                  <c:v>KPCO1</c:v>
                </c:pt>
                <c:pt idx="47">
                  <c:v>KPCO2</c:v>
                </c:pt>
                <c:pt idx="48">
                  <c:v>KPCO8</c:v>
                </c:pt>
                <c:pt idx="49">
                  <c:v>KPCO7</c:v>
                </c:pt>
                <c:pt idx="50">
                  <c:v>KPCO17</c:v>
                </c:pt>
                <c:pt idx="51">
                  <c:v>AEPSC6</c:v>
                </c:pt>
              </c:strCache>
            </c:strRef>
          </c:cat>
          <c:val>
            <c:numRef>
              <c:f>'Chart Data'!$B$4:$B$55</c:f>
              <c:numCache>
                <c:formatCode>0.0%</c:formatCode>
                <c:ptCount val="52"/>
                <c:pt idx="0">
                  <c:v>1.0631290274813812</c:v>
                </c:pt>
                <c:pt idx="1">
                  <c:v>1.0519400758501645</c:v>
                </c:pt>
                <c:pt idx="2">
                  <c:v>1.0371899481729887</c:v>
                </c:pt>
                <c:pt idx="3">
                  <c:v>1.0371899481729887</c:v>
                </c:pt>
                <c:pt idx="4">
                  <c:v>1.0217491471847218</c:v>
                </c:pt>
                <c:pt idx="5">
                  <c:v>1.0217491471847218</c:v>
                </c:pt>
                <c:pt idx="6">
                  <c:v>1.0217491471847218</c:v>
                </c:pt>
                <c:pt idx="7">
                  <c:v>1.0199538195249906</c:v>
                </c:pt>
                <c:pt idx="8">
                  <c:v>1.0199538195249906</c:v>
                </c:pt>
                <c:pt idx="9">
                  <c:v>1.0199538195249906</c:v>
                </c:pt>
                <c:pt idx="10">
                  <c:v>1.0199538195249906</c:v>
                </c:pt>
                <c:pt idx="11">
                  <c:v>1.0199538195249906</c:v>
                </c:pt>
                <c:pt idx="12">
                  <c:v>1.0199538195249906</c:v>
                </c:pt>
                <c:pt idx="13">
                  <c:v>1.0199538195249906</c:v>
                </c:pt>
                <c:pt idx="14">
                  <c:v>1.0199538195249906</c:v>
                </c:pt>
                <c:pt idx="15">
                  <c:v>1.0199538195249906</c:v>
                </c:pt>
                <c:pt idx="16">
                  <c:v>1.0190825369244136</c:v>
                </c:pt>
                <c:pt idx="17">
                  <c:v>1.0081259998059915</c:v>
                </c:pt>
                <c:pt idx="18">
                  <c:v>1.0081259998059915</c:v>
                </c:pt>
                <c:pt idx="19">
                  <c:v>1.0081259998059915</c:v>
                </c:pt>
                <c:pt idx="20">
                  <c:v>1.0081259998059913</c:v>
                </c:pt>
                <c:pt idx="21">
                  <c:v>1.008125999805991</c:v>
                </c:pt>
                <c:pt idx="22">
                  <c:v>0.99510486964900724</c:v>
                </c:pt>
                <c:pt idx="23">
                  <c:v>0.99510486964900724</c:v>
                </c:pt>
                <c:pt idx="24">
                  <c:v>0.99510486964900724</c:v>
                </c:pt>
                <c:pt idx="25">
                  <c:v>0.99510486964900713</c:v>
                </c:pt>
                <c:pt idx="26">
                  <c:v>0.99510486964900713</c:v>
                </c:pt>
                <c:pt idx="27">
                  <c:v>0.99510486964900713</c:v>
                </c:pt>
                <c:pt idx="28">
                  <c:v>0.99510486964900713</c:v>
                </c:pt>
                <c:pt idx="29">
                  <c:v>0.99510486964900691</c:v>
                </c:pt>
                <c:pt idx="30">
                  <c:v>0.9908522643386718</c:v>
                </c:pt>
                <c:pt idx="31">
                  <c:v>0.98356520895614541</c:v>
                </c:pt>
                <c:pt idx="32">
                  <c:v>0.9835652089561453</c:v>
                </c:pt>
                <c:pt idx="33">
                  <c:v>0.98277279584042099</c:v>
                </c:pt>
                <c:pt idx="34">
                  <c:v>0.97480942550823346</c:v>
                </c:pt>
                <c:pt idx="35">
                  <c:v>0.97406811851823683</c:v>
                </c:pt>
                <c:pt idx="36">
                  <c:v>0.97034016772930509</c:v>
                </c:pt>
                <c:pt idx="37">
                  <c:v>0.97034016772930509</c:v>
                </c:pt>
                <c:pt idx="38">
                  <c:v>0.97034016772930509</c:v>
                </c:pt>
                <c:pt idx="39">
                  <c:v>0.95234616379979642</c:v>
                </c:pt>
                <c:pt idx="40">
                  <c:v>0.9502408197796558</c:v>
                </c:pt>
                <c:pt idx="41">
                  <c:v>0.9502408197796558</c:v>
                </c:pt>
                <c:pt idx="42">
                  <c:v>0.9395490831661899</c:v>
                </c:pt>
                <c:pt idx="43">
                  <c:v>0.93871097634007916</c:v>
                </c:pt>
                <c:pt idx="44">
                  <c:v>0.92564976076555039</c:v>
                </c:pt>
                <c:pt idx="45">
                  <c:v>0.90525361910133484</c:v>
                </c:pt>
                <c:pt idx="46">
                  <c:v>0.90525361910133484</c:v>
                </c:pt>
                <c:pt idx="47">
                  <c:v>0.86396841511562317</c:v>
                </c:pt>
                <c:pt idx="48">
                  <c:v>0.83996188327007903</c:v>
                </c:pt>
                <c:pt idx="49">
                  <c:v>0.80320771361165244</c:v>
                </c:pt>
                <c:pt idx="50">
                  <c:v>0.77564866795417875</c:v>
                </c:pt>
                <c:pt idx="51">
                  <c:v>0.77308325358851671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336-BC16-EF8C5B6137E1}"/>
            </c:ext>
          </c:extLst>
        </c:ser>
        <c:ser>
          <c:idx val="1"/>
          <c:order val="4"/>
          <c:tx>
            <c:strRef>
              <c:f>'Chart Data'!$C$3</c:f>
              <c:strCache>
                <c:ptCount val="1"/>
                <c:pt idx="0">
                  <c:v>AEP Base (Without STI) vs. Survey Target TCC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'Chart Data'!$A$4:$A$55</c:f>
              <c:strCache>
                <c:ptCount val="52"/>
                <c:pt idx="0">
                  <c:v>AEPSC30</c:v>
                </c:pt>
                <c:pt idx="1">
                  <c:v>KPCO4</c:v>
                </c:pt>
                <c:pt idx="2">
                  <c:v>AEPSC32</c:v>
                </c:pt>
                <c:pt idx="3">
                  <c:v>AEPSC31</c:v>
                </c:pt>
                <c:pt idx="4">
                  <c:v>KPCO12</c:v>
                </c:pt>
                <c:pt idx="5">
                  <c:v>KPCO11</c:v>
                </c:pt>
                <c:pt idx="6">
                  <c:v>KPCO10</c:v>
                </c:pt>
                <c:pt idx="7">
                  <c:v>AEPSC26</c:v>
                </c:pt>
                <c:pt idx="8">
                  <c:v>AEPSC25</c:v>
                </c:pt>
                <c:pt idx="9">
                  <c:v>AEPSC19</c:v>
                </c:pt>
                <c:pt idx="10">
                  <c:v>AEPSC18</c:v>
                </c:pt>
                <c:pt idx="11">
                  <c:v>AEPSC17</c:v>
                </c:pt>
                <c:pt idx="12">
                  <c:v>AEPSC16</c:v>
                </c:pt>
                <c:pt idx="13">
                  <c:v>AEPSC15</c:v>
                </c:pt>
                <c:pt idx="14">
                  <c:v>AEPSC11</c:v>
                </c:pt>
                <c:pt idx="15">
                  <c:v>AEPSC10</c:v>
                </c:pt>
                <c:pt idx="16">
                  <c:v>KPCO9</c:v>
                </c:pt>
                <c:pt idx="17">
                  <c:v>KPCO13</c:v>
                </c:pt>
                <c:pt idx="18">
                  <c:v>AEPSC8</c:v>
                </c:pt>
                <c:pt idx="19">
                  <c:v>AEPSC28</c:v>
                </c:pt>
                <c:pt idx="20">
                  <c:v>KPCO14</c:v>
                </c:pt>
                <c:pt idx="21">
                  <c:v>AEPSC27</c:v>
                </c:pt>
                <c:pt idx="22">
                  <c:v>AEPSC22</c:v>
                </c:pt>
                <c:pt idx="23">
                  <c:v>AEPSC20</c:v>
                </c:pt>
                <c:pt idx="24">
                  <c:v>AEPSC14</c:v>
                </c:pt>
                <c:pt idx="25">
                  <c:v>AEPSC24</c:v>
                </c:pt>
                <c:pt idx="26">
                  <c:v>AEPSC23</c:v>
                </c:pt>
                <c:pt idx="27">
                  <c:v>AEPSC21</c:v>
                </c:pt>
                <c:pt idx="28">
                  <c:v>AEPSC12</c:v>
                </c:pt>
                <c:pt idx="29">
                  <c:v>AEPSC13</c:v>
                </c:pt>
                <c:pt idx="30">
                  <c:v>KPCO20</c:v>
                </c:pt>
                <c:pt idx="31">
                  <c:v>AEPSC29</c:v>
                </c:pt>
                <c:pt idx="32">
                  <c:v>AEPSC9</c:v>
                </c:pt>
                <c:pt idx="33">
                  <c:v>KPCO19</c:v>
                </c:pt>
                <c:pt idx="34">
                  <c:v>KPCO5</c:v>
                </c:pt>
                <c:pt idx="35">
                  <c:v>AEPSC1</c:v>
                </c:pt>
                <c:pt idx="36">
                  <c:v>KPCO18</c:v>
                </c:pt>
                <c:pt idx="37">
                  <c:v>KPCO16</c:v>
                </c:pt>
                <c:pt idx="38">
                  <c:v>KPCO15</c:v>
                </c:pt>
                <c:pt idx="39">
                  <c:v>KPCO6</c:v>
                </c:pt>
                <c:pt idx="40">
                  <c:v>AEPSC5</c:v>
                </c:pt>
                <c:pt idx="41">
                  <c:v>AEPSC4</c:v>
                </c:pt>
                <c:pt idx="42">
                  <c:v>AEPSC2</c:v>
                </c:pt>
                <c:pt idx="43">
                  <c:v>AEPSC3</c:v>
                </c:pt>
                <c:pt idx="44">
                  <c:v>AEPSC7</c:v>
                </c:pt>
                <c:pt idx="45">
                  <c:v>KPCO3</c:v>
                </c:pt>
                <c:pt idx="46">
                  <c:v>KPCO1</c:v>
                </c:pt>
                <c:pt idx="47">
                  <c:v>KPCO2</c:v>
                </c:pt>
                <c:pt idx="48">
                  <c:v>KPCO8</c:v>
                </c:pt>
                <c:pt idx="49">
                  <c:v>KPCO7</c:v>
                </c:pt>
                <c:pt idx="50">
                  <c:v>KPCO17</c:v>
                </c:pt>
                <c:pt idx="51">
                  <c:v>AEPSC6</c:v>
                </c:pt>
              </c:strCache>
            </c:strRef>
          </c:cat>
          <c:val>
            <c:numRef>
              <c:f>'Chart Data'!$C$4:$C$55</c:f>
              <c:numCache>
                <c:formatCode>0.0%</c:formatCode>
                <c:ptCount val="52"/>
                <c:pt idx="0">
                  <c:v>1.032164104350856</c:v>
                </c:pt>
                <c:pt idx="1">
                  <c:v>1.0213010445147228</c:v>
                </c:pt>
                <c:pt idx="2">
                  <c:v>1.0069805322067855</c:v>
                </c:pt>
                <c:pt idx="3">
                  <c:v>1.0069805322067853</c:v>
                </c:pt>
                <c:pt idx="4">
                  <c:v>0.99198946328613768</c:v>
                </c:pt>
                <c:pt idx="5">
                  <c:v>0.99198946328613768</c:v>
                </c:pt>
                <c:pt idx="6">
                  <c:v>0.99198946328613768</c:v>
                </c:pt>
                <c:pt idx="7">
                  <c:v>0.99024642672329188</c:v>
                </c:pt>
                <c:pt idx="8">
                  <c:v>0.99024642672329188</c:v>
                </c:pt>
                <c:pt idx="9">
                  <c:v>0.99024642672329188</c:v>
                </c:pt>
                <c:pt idx="10">
                  <c:v>0.99024642672329188</c:v>
                </c:pt>
                <c:pt idx="11">
                  <c:v>0.99024642672329188</c:v>
                </c:pt>
                <c:pt idx="12">
                  <c:v>0.99024642672329188</c:v>
                </c:pt>
                <c:pt idx="13">
                  <c:v>0.99024642672329188</c:v>
                </c:pt>
                <c:pt idx="14">
                  <c:v>0.99024642672329188</c:v>
                </c:pt>
                <c:pt idx="15">
                  <c:v>0.99024642672329222</c:v>
                </c:pt>
                <c:pt idx="16">
                  <c:v>0.98940052128583844</c:v>
                </c:pt>
                <c:pt idx="17">
                  <c:v>0.97876310660775856</c:v>
                </c:pt>
                <c:pt idx="18">
                  <c:v>0.97876310660775856</c:v>
                </c:pt>
                <c:pt idx="19">
                  <c:v>0.97876310660775856</c:v>
                </c:pt>
                <c:pt idx="20">
                  <c:v>0.97876310660775889</c:v>
                </c:pt>
                <c:pt idx="21">
                  <c:v>0.97876310660775889</c:v>
                </c:pt>
                <c:pt idx="22">
                  <c:v>0.96612123266893901</c:v>
                </c:pt>
                <c:pt idx="23">
                  <c:v>0.96612123266893901</c:v>
                </c:pt>
                <c:pt idx="24">
                  <c:v>0.96612123266893879</c:v>
                </c:pt>
                <c:pt idx="25">
                  <c:v>0.96612123266893879</c:v>
                </c:pt>
                <c:pt idx="26">
                  <c:v>0.96612123266893879</c:v>
                </c:pt>
                <c:pt idx="27">
                  <c:v>0.96612123266893879</c:v>
                </c:pt>
                <c:pt idx="28">
                  <c:v>0.96612123266893879</c:v>
                </c:pt>
                <c:pt idx="29">
                  <c:v>0.96612123266893879</c:v>
                </c:pt>
                <c:pt idx="30">
                  <c:v>0.96199248964919593</c:v>
                </c:pt>
                <c:pt idx="31">
                  <c:v>0.95491767859819887</c:v>
                </c:pt>
                <c:pt idx="32">
                  <c:v>0.95491767859819932</c:v>
                </c:pt>
                <c:pt idx="33">
                  <c:v>0.95414834547613714</c:v>
                </c:pt>
                <c:pt idx="34">
                  <c:v>0.94641691796915872</c:v>
                </c:pt>
                <c:pt idx="35">
                  <c:v>0.94569720244489008</c:v>
                </c:pt>
                <c:pt idx="36">
                  <c:v>0.94207783274689805</c:v>
                </c:pt>
                <c:pt idx="37">
                  <c:v>0.94207783274689805</c:v>
                </c:pt>
                <c:pt idx="38">
                  <c:v>0.94207783274689805</c:v>
                </c:pt>
                <c:pt idx="39">
                  <c:v>0.92460792601921982</c:v>
                </c:pt>
                <c:pt idx="40">
                  <c:v>0.92256390269869493</c:v>
                </c:pt>
                <c:pt idx="41">
                  <c:v>0.92256390269869493</c:v>
                </c:pt>
                <c:pt idx="42">
                  <c:v>0.91218357588950472</c:v>
                </c:pt>
                <c:pt idx="43">
                  <c:v>0.91136987994182483</c:v>
                </c:pt>
                <c:pt idx="44">
                  <c:v>0.89868908812189319</c:v>
                </c:pt>
                <c:pt idx="45">
                  <c:v>0.87888700883624749</c:v>
                </c:pt>
                <c:pt idx="46">
                  <c:v>0.87888700883624749</c:v>
                </c:pt>
                <c:pt idx="47">
                  <c:v>0.83880428652002259</c:v>
                </c:pt>
                <c:pt idx="48">
                  <c:v>0.81549697404862043</c:v>
                </c:pt>
                <c:pt idx="49">
                  <c:v>0.77981331418607036</c:v>
                </c:pt>
                <c:pt idx="50">
                  <c:v>0.75305695917881421</c:v>
                </c:pt>
                <c:pt idx="51">
                  <c:v>0.75056626561991913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9-4336-BC16-EF8C5B61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25712"/>
        <c:axId val="474122432"/>
      </c:lineChart>
      <c:catAx>
        <c:axId val="47412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Jobs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2432"/>
        <c:crosses val="autoZero"/>
        <c:auto val="1"/>
        <c:lblAlgn val="ctr"/>
        <c:lblOffset val="100"/>
        <c:noMultiLvlLbl val="0"/>
      </c:catAx>
      <c:valAx>
        <c:axId val="474122432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Compensation as a Percent of Market Median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cross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57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14" workbookViewId="0" zoomToFit="1"/>
  </sheetViews>
  <pageMargins left="0.7" right="0.7" top="0.75" bottom="0.75" header="0.3" footer="0.3"/>
  <pageSetup orientation="landscape" copies="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K72"/>
  <sheetViews>
    <sheetView showGridLines="0" tabSelected="1" topLeftCell="A24" zoomScaleNormal="100" workbookViewId="0">
      <selection activeCell="J65" sqref="J65"/>
    </sheetView>
  </sheetViews>
  <sheetFormatPr defaultRowHeight="12.75" x14ac:dyDescent="0.2"/>
  <cols>
    <col min="1" max="1" width="28" customWidth="1"/>
    <col min="2" max="2" width="10.5703125" bestFit="1" customWidth="1"/>
    <col min="3" max="3" width="11.85546875" customWidth="1"/>
    <col min="4" max="4" width="13.42578125" style="8" bestFit="1" customWidth="1"/>
    <col min="5" max="5" width="9.85546875" bestFit="1" customWidth="1"/>
    <col min="6" max="6" width="2.42578125" customWidth="1"/>
    <col min="7" max="9" width="9.85546875" bestFit="1" customWidth="1"/>
    <col min="10" max="11" width="13.42578125" style="4" customWidth="1"/>
  </cols>
  <sheetData>
    <row r="1" spans="1:11" x14ac:dyDescent="0.2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">
      <c r="J2" s="41"/>
      <c r="K2" s="41"/>
    </row>
    <row r="3" spans="1:11" x14ac:dyDescent="0.2">
      <c r="C3" s="7"/>
      <c r="D3" s="7"/>
      <c r="E3" s="7"/>
      <c r="G3" s="36" t="s">
        <v>14</v>
      </c>
      <c r="H3" s="37"/>
      <c r="I3" s="38"/>
      <c r="J3" s="39" t="s">
        <v>1</v>
      </c>
      <c r="K3" s="40"/>
    </row>
    <row r="4" spans="1:11" ht="52.5" x14ac:dyDescent="0.2">
      <c r="A4" s="11" t="s">
        <v>21</v>
      </c>
      <c r="B4" s="11" t="s">
        <v>10</v>
      </c>
      <c r="C4" s="11" t="s">
        <v>12</v>
      </c>
      <c r="D4" s="11" t="s">
        <v>22</v>
      </c>
      <c r="E4" s="11" t="s">
        <v>0</v>
      </c>
      <c r="F4" s="12"/>
      <c r="G4" s="12" t="s">
        <v>13</v>
      </c>
      <c r="H4" s="11" t="s">
        <v>7</v>
      </c>
      <c r="I4" s="11" t="s">
        <v>0</v>
      </c>
      <c r="J4" s="11" t="s">
        <v>23</v>
      </c>
      <c r="K4" s="10" t="s">
        <v>24</v>
      </c>
    </row>
    <row r="5" spans="1:11" x14ac:dyDescent="0.2">
      <c r="A5" s="28" t="s">
        <v>52</v>
      </c>
      <c r="B5" s="15"/>
      <c r="C5" s="15"/>
      <c r="D5" s="15"/>
      <c r="E5" s="15"/>
      <c r="F5" s="16"/>
      <c r="G5" s="16"/>
      <c r="H5" s="15"/>
      <c r="I5" s="15"/>
      <c r="J5" s="15"/>
      <c r="K5" s="15"/>
    </row>
    <row r="6" spans="1:11" x14ac:dyDescent="0.2">
      <c r="A6" t="s">
        <v>32</v>
      </c>
      <c r="B6">
        <v>2</v>
      </c>
      <c r="C6" s="2">
        <v>74796.800000000003</v>
      </c>
      <c r="D6" s="2">
        <f>E6-C6</f>
        <v>2243.903999999995</v>
      </c>
      <c r="E6" s="2">
        <v>77040.703999999998</v>
      </c>
      <c r="F6" s="2"/>
      <c r="G6" s="2">
        <v>82119</v>
      </c>
      <c r="H6" s="2">
        <f t="shared" ref="H6:H25" si="0">I6-G6</f>
        <v>2985</v>
      </c>
      <c r="I6" s="2">
        <v>85104</v>
      </c>
      <c r="J6" s="25">
        <f t="shared" ref="J6:J25" si="1">(E6-I6)/I6</f>
        <v>-9.4746380898665189E-2</v>
      </c>
      <c r="K6" s="25">
        <f>(C6-I6)/I6</f>
        <v>-0.12111299116375256</v>
      </c>
    </row>
    <row r="7" spans="1:11" x14ac:dyDescent="0.2">
      <c r="A7" t="s">
        <v>33</v>
      </c>
      <c r="B7">
        <v>4</v>
      </c>
      <c r="C7" s="2">
        <v>71385.600000000006</v>
      </c>
      <c r="D7" s="2">
        <f t="shared" ref="D7:D25" si="2">E7-C7</f>
        <v>2141.5679999999847</v>
      </c>
      <c r="E7" s="2">
        <v>73527.167999999991</v>
      </c>
      <c r="F7" s="2"/>
      <c r="G7" s="2">
        <v>82119</v>
      </c>
      <c r="H7" s="2">
        <f t="shared" si="0"/>
        <v>2985</v>
      </c>
      <c r="I7" s="2">
        <v>85104</v>
      </c>
      <c r="J7" s="25">
        <f t="shared" si="1"/>
        <v>-0.13603158488437686</v>
      </c>
      <c r="K7" s="25">
        <f t="shared" ref="K6:K25" si="3">(C7-I7)/I7</f>
        <v>-0.16119571347997738</v>
      </c>
    </row>
    <row r="8" spans="1:11" x14ac:dyDescent="0.2">
      <c r="A8" t="s">
        <v>34</v>
      </c>
      <c r="B8">
        <v>3</v>
      </c>
      <c r="C8" s="2">
        <v>74796.800000000003</v>
      </c>
      <c r="D8" s="2">
        <f t="shared" si="2"/>
        <v>2243.903999999995</v>
      </c>
      <c r="E8" s="2">
        <v>77040.703999999998</v>
      </c>
      <c r="F8" s="2"/>
      <c r="G8" s="2">
        <v>82119</v>
      </c>
      <c r="H8" s="2">
        <f t="shared" si="0"/>
        <v>2985</v>
      </c>
      <c r="I8" s="2">
        <v>85104</v>
      </c>
      <c r="J8" s="25">
        <f t="shared" si="1"/>
        <v>-9.4746380898665189E-2</v>
      </c>
      <c r="K8" s="25">
        <f t="shared" si="3"/>
        <v>-0.12111299116375256</v>
      </c>
    </row>
    <row r="9" spans="1:11" x14ac:dyDescent="0.2">
      <c r="A9" t="s">
        <v>35</v>
      </c>
      <c r="B9">
        <v>2</v>
      </c>
      <c r="C9" s="2">
        <v>81057.600000000006</v>
      </c>
      <c r="D9" s="2">
        <f t="shared" si="2"/>
        <v>2431.7280000000028</v>
      </c>
      <c r="E9" s="2">
        <v>83489.328000000009</v>
      </c>
      <c r="F9" s="2"/>
      <c r="G9" s="2">
        <v>76421</v>
      </c>
      <c r="H9" s="2">
        <f t="shared" si="0"/>
        <v>2946</v>
      </c>
      <c r="I9" s="2">
        <v>79367</v>
      </c>
      <c r="J9" s="25">
        <f t="shared" si="1"/>
        <v>5.1940075850164531E-2</v>
      </c>
      <c r="K9" s="25">
        <f t="shared" si="3"/>
        <v>2.1301044514722818E-2</v>
      </c>
    </row>
    <row r="10" spans="1:11" x14ac:dyDescent="0.2">
      <c r="A10" t="s">
        <v>36</v>
      </c>
      <c r="B10">
        <v>1</v>
      </c>
      <c r="C10" s="2">
        <v>99486.399999999994</v>
      </c>
      <c r="D10" s="2">
        <f t="shared" si="2"/>
        <v>2984.5920000000042</v>
      </c>
      <c r="E10" s="2">
        <v>102470.992</v>
      </c>
      <c r="F10" s="2"/>
      <c r="G10" s="2">
        <v>98062</v>
      </c>
      <c r="H10" s="2">
        <f t="shared" si="0"/>
        <v>7057</v>
      </c>
      <c r="I10" s="2">
        <v>105119</v>
      </c>
      <c r="J10" s="25">
        <f t="shared" si="1"/>
        <v>-2.5190574491766489E-2</v>
      </c>
      <c r="K10" s="25">
        <f t="shared" si="3"/>
        <v>-5.3583082030841292E-2</v>
      </c>
    </row>
    <row r="11" spans="1:11" x14ac:dyDescent="0.2">
      <c r="A11" t="s">
        <v>37</v>
      </c>
      <c r="B11">
        <v>4</v>
      </c>
      <c r="C11" s="2">
        <v>107182.39999999999</v>
      </c>
      <c r="D11" s="2">
        <f t="shared" si="2"/>
        <v>3215.4720000000088</v>
      </c>
      <c r="E11" s="2">
        <v>110397.872</v>
      </c>
      <c r="F11" s="2"/>
      <c r="G11" s="2">
        <v>106811</v>
      </c>
      <c r="H11" s="2">
        <f t="shared" si="0"/>
        <v>9111</v>
      </c>
      <c r="I11" s="2">
        <v>115922</v>
      </c>
      <c r="J11" s="25">
        <f t="shared" si="1"/>
        <v>-4.765383620020356E-2</v>
      </c>
      <c r="K11" s="25">
        <f t="shared" si="3"/>
        <v>-7.5392073980780225E-2</v>
      </c>
    </row>
    <row r="12" spans="1:11" x14ac:dyDescent="0.2">
      <c r="A12" t="s">
        <v>38</v>
      </c>
      <c r="B12">
        <v>2</v>
      </c>
      <c r="C12" s="2">
        <v>76024</v>
      </c>
      <c r="D12" s="2">
        <f t="shared" si="2"/>
        <v>2280.7200000000012</v>
      </c>
      <c r="E12" s="2">
        <v>78304.72</v>
      </c>
      <c r="F12" s="2"/>
      <c r="G12" s="2">
        <v>95614</v>
      </c>
      <c r="H12" s="2">
        <f t="shared" si="0"/>
        <v>1876</v>
      </c>
      <c r="I12" s="2">
        <v>97490</v>
      </c>
      <c r="J12" s="25">
        <f t="shared" si="1"/>
        <v>-0.1967922863883475</v>
      </c>
      <c r="K12" s="25">
        <f t="shared" si="3"/>
        <v>-0.22018668581392964</v>
      </c>
    </row>
    <row r="13" spans="1:11" x14ac:dyDescent="0.2">
      <c r="A13" t="s">
        <v>39</v>
      </c>
      <c r="B13">
        <v>4</v>
      </c>
      <c r="C13" s="2">
        <v>79502.8</v>
      </c>
      <c r="D13" s="2">
        <f t="shared" si="2"/>
        <v>2385.0840000000026</v>
      </c>
      <c r="E13" s="2">
        <v>81887.884000000005</v>
      </c>
      <c r="F13" s="2"/>
      <c r="G13" s="2">
        <v>95614</v>
      </c>
      <c r="H13" s="2">
        <f t="shared" si="0"/>
        <v>1876</v>
      </c>
      <c r="I13" s="2">
        <v>97490</v>
      </c>
      <c r="J13" s="25">
        <f t="shared" si="1"/>
        <v>-0.16003811672992097</v>
      </c>
      <c r="K13" s="25">
        <f t="shared" si="3"/>
        <v>-0.1845030259513796</v>
      </c>
    </row>
    <row r="14" spans="1:11" x14ac:dyDescent="0.2">
      <c r="A14" t="s">
        <v>40</v>
      </c>
      <c r="B14">
        <v>1</v>
      </c>
      <c r="C14" s="2">
        <v>81993.600000000006</v>
      </c>
      <c r="D14" s="2">
        <f t="shared" si="2"/>
        <v>2459.8080000000045</v>
      </c>
      <c r="E14" s="2">
        <v>84453.40800000001</v>
      </c>
      <c r="F14" s="2"/>
      <c r="G14" s="2">
        <v>75856</v>
      </c>
      <c r="H14" s="2">
        <f t="shared" si="0"/>
        <v>7016</v>
      </c>
      <c r="I14" s="2">
        <v>82872</v>
      </c>
      <c r="J14" s="25">
        <f t="shared" si="1"/>
        <v>1.9082536924413678E-2</v>
      </c>
      <c r="K14" s="25">
        <f t="shared" si="3"/>
        <v>-1.0599478714161528E-2</v>
      </c>
    </row>
    <row r="15" spans="1:11" x14ac:dyDescent="0.2">
      <c r="A15" t="s">
        <v>41</v>
      </c>
      <c r="B15">
        <v>1</v>
      </c>
      <c r="C15" s="2">
        <v>75316.800000000003</v>
      </c>
      <c r="D15" s="2">
        <f t="shared" si="2"/>
        <v>2259.5040000000008</v>
      </c>
      <c r="E15" s="2">
        <v>77576.304000000004</v>
      </c>
      <c r="F15" s="2"/>
      <c r="G15" s="2">
        <v>72254</v>
      </c>
      <c r="H15" s="2">
        <f t="shared" si="0"/>
        <v>3671</v>
      </c>
      <c r="I15" s="2">
        <v>75925</v>
      </c>
      <c r="J15" s="25">
        <f t="shared" si="1"/>
        <v>2.1749147184721814E-2</v>
      </c>
      <c r="K15" s="25">
        <f t="shared" si="3"/>
        <v>-8.0105367138623255E-3</v>
      </c>
    </row>
    <row r="16" spans="1:11" x14ac:dyDescent="0.2">
      <c r="A16" t="s">
        <v>42</v>
      </c>
      <c r="B16">
        <v>2</v>
      </c>
      <c r="C16" s="2">
        <v>75316.800000000003</v>
      </c>
      <c r="D16" s="2">
        <f t="shared" si="2"/>
        <v>2259.5040000000008</v>
      </c>
      <c r="E16" s="2">
        <v>77576.304000000004</v>
      </c>
      <c r="F16" s="2"/>
      <c r="G16" s="2">
        <v>72254</v>
      </c>
      <c r="H16" s="2">
        <f t="shared" si="0"/>
        <v>3671</v>
      </c>
      <c r="I16" s="2">
        <v>75925</v>
      </c>
      <c r="J16" s="25">
        <f t="shared" si="1"/>
        <v>2.1749147184721814E-2</v>
      </c>
      <c r="K16" s="25">
        <f t="shared" si="3"/>
        <v>-8.0105367138623255E-3</v>
      </c>
    </row>
    <row r="17" spans="1:11" x14ac:dyDescent="0.2">
      <c r="A17" t="s">
        <v>43</v>
      </c>
      <c r="B17">
        <v>2</v>
      </c>
      <c r="C17" s="2">
        <v>75316.800000000003</v>
      </c>
      <c r="D17" s="2">
        <f t="shared" si="2"/>
        <v>2259.5040000000008</v>
      </c>
      <c r="E17" s="2">
        <v>77576.304000000004</v>
      </c>
      <c r="F17" s="2"/>
      <c r="G17" s="2">
        <v>72254</v>
      </c>
      <c r="H17" s="2">
        <f t="shared" si="0"/>
        <v>3671</v>
      </c>
      <c r="I17" s="2">
        <v>75925</v>
      </c>
      <c r="J17" s="25">
        <f t="shared" si="1"/>
        <v>2.1749147184721814E-2</v>
      </c>
      <c r="K17" s="25">
        <f t="shared" si="3"/>
        <v>-8.0105367138623255E-3</v>
      </c>
    </row>
    <row r="18" spans="1:11" x14ac:dyDescent="0.2">
      <c r="A18" t="s">
        <v>44</v>
      </c>
      <c r="B18">
        <v>4</v>
      </c>
      <c r="C18" s="2">
        <v>110988.8</v>
      </c>
      <c r="D18" s="2">
        <f t="shared" si="2"/>
        <v>3329.6640000000043</v>
      </c>
      <c r="E18" s="2">
        <v>114318.46400000001</v>
      </c>
      <c r="F18" s="2"/>
      <c r="G18" s="2">
        <v>109173</v>
      </c>
      <c r="H18" s="2">
        <f t="shared" si="0"/>
        <v>4224</v>
      </c>
      <c r="I18" s="2">
        <v>113397</v>
      </c>
      <c r="J18" s="25">
        <f t="shared" si="1"/>
        <v>8.1259998059914039E-3</v>
      </c>
      <c r="K18" s="25">
        <f t="shared" si="3"/>
        <v>-2.1236893392241392E-2</v>
      </c>
    </row>
    <row r="19" spans="1:11" x14ac:dyDescent="0.2">
      <c r="A19" t="s">
        <v>45</v>
      </c>
      <c r="B19">
        <v>13</v>
      </c>
      <c r="C19" s="2">
        <v>110988.80000000003</v>
      </c>
      <c r="D19" s="2">
        <f t="shared" si="2"/>
        <v>3329.6639999999607</v>
      </c>
      <c r="E19" s="2">
        <v>114318.46399999999</v>
      </c>
      <c r="F19" s="2"/>
      <c r="G19" s="2">
        <v>109173</v>
      </c>
      <c r="H19" s="2">
        <f t="shared" si="0"/>
        <v>4224</v>
      </c>
      <c r="I19" s="2">
        <v>113397</v>
      </c>
      <c r="J19" s="25">
        <f t="shared" si="1"/>
        <v>8.1259998059912755E-3</v>
      </c>
      <c r="K19" s="25">
        <f t="shared" si="3"/>
        <v>-2.1236893392241135E-2</v>
      </c>
    </row>
    <row r="20" spans="1:11" x14ac:dyDescent="0.2">
      <c r="A20" t="s">
        <v>46</v>
      </c>
      <c r="B20">
        <v>1</v>
      </c>
      <c r="C20" s="2">
        <v>106828.8</v>
      </c>
      <c r="D20" s="2">
        <f t="shared" si="2"/>
        <v>3204.8640000000014</v>
      </c>
      <c r="E20" s="2">
        <v>110033.664</v>
      </c>
      <c r="F20" s="2"/>
      <c r="G20" s="2">
        <v>109173</v>
      </c>
      <c r="H20" s="2">
        <f t="shared" si="0"/>
        <v>4224</v>
      </c>
      <c r="I20" s="2">
        <v>113397</v>
      </c>
      <c r="J20" s="25">
        <f t="shared" si="1"/>
        <v>-2.9659832270694953E-2</v>
      </c>
      <c r="K20" s="25">
        <f t="shared" si="3"/>
        <v>-5.7922167253101911E-2</v>
      </c>
    </row>
    <row r="21" spans="1:11" x14ac:dyDescent="0.2">
      <c r="A21" t="s">
        <v>47</v>
      </c>
      <c r="B21">
        <v>1</v>
      </c>
      <c r="C21" s="2">
        <v>106828.8</v>
      </c>
      <c r="D21" s="2">
        <f t="shared" si="2"/>
        <v>3204.8640000000014</v>
      </c>
      <c r="E21" s="2">
        <v>110033.664</v>
      </c>
      <c r="F21" s="2"/>
      <c r="G21" s="2">
        <v>109173</v>
      </c>
      <c r="H21" s="2">
        <f t="shared" si="0"/>
        <v>4224</v>
      </c>
      <c r="I21" s="2">
        <v>113397</v>
      </c>
      <c r="J21" s="25">
        <f t="shared" si="1"/>
        <v>-2.9659832270694953E-2</v>
      </c>
      <c r="K21" s="25">
        <f t="shared" si="3"/>
        <v>-5.7922167253101911E-2</v>
      </c>
    </row>
    <row r="22" spans="1:11" x14ac:dyDescent="0.2">
      <c r="A22" t="s">
        <v>48</v>
      </c>
      <c r="B22">
        <v>2</v>
      </c>
      <c r="C22" s="2">
        <v>85394.4</v>
      </c>
      <c r="D22" s="2">
        <f t="shared" si="2"/>
        <v>2561.8320000000094</v>
      </c>
      <c r="E22" s="2">
        <v>87956.232000000004</v>
      </c>
      <c r="F22" s="2"/>
      <c r="G22" s="2">
        <v>109173</v>
      </c>
      <c r="H22" s="2">
        <f t="shared" si="0"/>
        <v>4224</v>
      </c>
      <c r="I22" s="2">
        <v>113397</v>
      </c>
      <c r="J22" s="25">
        <f t="shared" si="1"/>
        <v>-0.22435133204582128</v>
      </c>
      <c r="K22" s="25">
        <f t="shared" si="3"/>
        <v>-0.24694304082118579</v>
      </c>
    </row>
    <row r="23" spans="1:11" x14ac:dyDescent="0.2">
      <c r="A23" t="s">
        <v>49</v>
      </c>
      <c r="B23">
        <v>1</v>
      </c>
      <c r="C23" s="2">
        <v>106828.8</v>
      </c>
      <c r="D23" s="2">
        <f t="shared" si="2"/>
        <v>3204.8640000000014</v>
      </c>
      <c r="E23" s="2">
        <v>110033.664</v>
      </c>
      <c r="F23" s="2"/>
      <c r="G23" s="2">
        <v>109173</v>
      </c>
      <c r="H23" s="2">
        <f t="shared" si="0"/>
        <v>4224</v>
      </c>
      <c r="I23" s="2">
        <v>113397</v>
      </c>
      <c r="J23" s="25">
        <f t="shared" si="1"/>
        <v>-2.9659832270694953E-2</v>
      </c>
      <c r="K23" s="25">
        <f>(C23-I23)/I23</f>
        <v>-5.7922167253101911E-2</v>
      </c>
    </row>
    <row r="24" spans="1:11" x14ac:dyDescent="0.2">
      <c r="A24" t="s">
        <v>50</v>
      </c>
      <c r="B24">
        <v>4</v>
      </c>
      <c r="C24" s="2">
        <v>89185.200000000012</v>
      </c>
      <c r="D24" s="2">
        <f t="shared" si="2"/>
        <v>2675.5559999999823</v>
      </c>
      <c r="E24" s="2">
        <v>91860.755999999994</v>
      </c>
      <c r="F24" s="2"/>
      <c r="G24" s="2">
        <v>90748</v>
      </c>
      <c r="H24" s="2">
        <f t="shared" si="0"/>
        <v>2723</v>
      </c>
      <c r="I24" s="2">
        <v>93471</v>
      </c>
      <c r="J24" s="25">
        <f t="shared" si="1"/>
        <v>-1.7227204159578971E-2</v>
      </c>
      <c r="K24" s="25">
        <f t="shared" si="3"/>
        <v>-4.5851654523862889E-2</v>
      </c>
    </row>
    <row r="25" spans="1:11" x14ac:dyDescent="0.2">
      <c r="A25" t="s">
        <v>51</v>
      </c>
      <c r="B25">
        <v>2</v>
      </c>
      <c r="C25" s="2">
        <v>89918.399999999994</v>
      </c>
      <c r="D25" s="2">
        <f t="shared" si="2"/>
        <v>2697.551999999996</v>
      </c>
      <c r="E25" s="2">
        <v>92615.95199999999</v>
      </c>
      <c r="F25" s="2"/>
      <c r="G25" s="2">
        <v>90748</v>
      </c>
      <c r="H25" s="2">
        <f t="shared" si="0"/>
        <v>2723</v>
      </c>
      <c r="I25" s="2">
        <v>93471</v>
      </c>
      <c r="J25" s="25">
        <f t="shared" si="1"/>
        <v>-9.1477356613282167E-3</v>
      </c>
      <c r="K25" s="25">
        <f t="shared" si="3"/>
        <v>-3.8007510350804054E-2</v>
      </c>
    </row>
    <row r="26" spans="1:11" s="21" customFormat="1" x14ac:dyDescent="0.2">
      <c r="A26" s="19" t="s">
        <v>55</v>
      </c>
      <c r="B26" s="18">
        <f>SUM(B6:B25)</f>
        <v>56</v>
      </c>
      <c r="C26" s="22"/>
      <c r="D26" s="22"/>
      <c r="E26" s="22"/>
      <c r="G26" s="23"/>
    </row>
    <row r="27" spans="1:11" x14ac:dyDescent="0.2">
      <c r="A27" s="19" t="s">
        <v>54</v>
      </c>
      <c r="B27" s="18">
        <f>COUNTA(A6:A25)</f>
        <v>20</v>
      </c>
      <c r="C27" s="2"/>
      <c r="D27" s="9"/>
      <c r="E27" s="2"/>
      <c r="G27" s="3"/>
      <c r="H27" s="23"/>
      <c r="I27" s="19" t="s">
        <v>53</v>
      </c>
      <c r="J27" s="26">
        <f>AVERAGE(J6:J25)</f>
        <v>-4.7119143761501642E-2</v>
      </c>
      <c r="K27" s="26">
        <f>AVERAGE(K6:K25)</f>
        <v>-7.487295510825398E-2</v>
      </c>
    </row>
    <row r="28" spans="1:11" x14ac:dyDescent="0.2">
      <c r="A28" s="1"/>
      <c r="B28" s="14"/>
      <c r="C28" s="2"/>
      <c r="D28" s="9"/>
      <c r="E28" s="2"/>
      <c r="G28" s="3"/>
      <c r="H28" s="3"/>
      <c r="I28" s="3"/>
      <c r="J28" s="13"/>
      <c r="K28" s="13"/>
    </row>
    <row r="29" spans="1:11" x14ac:dyDescent="0.2">
      <c r="A29" s="27" t="s">
        <v>15</v>
      </c>
      <c r="B29" s="14"/>
      <c r="C29" s="2"/>
      <c r="D29" s="9"/>
      <c r="E29" s="2"/>
      <c r="G29" s="3"/>
      <c r="H29" s="3"/>
      <c r="I29" s="3"/>
      <c r="J29" s="13"/>
      <c r="K29" s="13"/>
    </row>
    <row r="30" spans="1:11" x14ac:dyDescent="0.2">
      <c r="A30" t="s">
        <v>28</v>
      </c>
      <c r="B30">
        <v>1</v>
      </c>
      <c r="C30" s="2">
        <v>99486.399999999994</v>
      </c>
      <c r="D30" s="2">
        <f t="shared" ref="D30:D49" si="4">E30-C30</f>
        <v>2984.5920000000042</v>
      </c>
      <c r="E30" s="2">
        <v>102470.992</v>
      </c>
      <c r="F30" s="2"/>
      <c r="G30" s="2">
        <v>98062</v>
      </c>
      <c r="H30" s="2">
        <f t="shared" ref="H30:H49" si="5">I30-G30</f>
        <v>7137</v>
      </c>
      <c r="I30" s="2">
        <v>105199</v>
      </c>
      <c r="J30" s="25">
        <f t="shared" ref="J30:J49" si="6">(E30-I30)/I30</f>
        <v>-2.5931881481763151E-2</v>
      </c>
      <c r="K30" s="25">
        <f t="shared" ref="K30:K49" si="7">(C30-I30)/I30</f>
        <v>-5.4302797555109895E-2</v>
      </c>
    </row>
    <row r="31" spans="1:11" x14ac:dyDescent="0.2">
      <c r="A31" t="s">
        <v>30</v>
      </c>
      <c r="B31">
        <v>4</v>
      </c>
      <c r="C31" s="2">
        <v>95960.8</v>
      </c>
      <c r="D31" s="2">
        <f t="shared" si="4"/>
        <v>2878.8240000000078</v>
      </c>
      <c r="E31" s="2">
        <v>98839.624000000011</v>
      </c>
      <c r="F31" s="2"/>
      <c r="G31" s="2">
        <v>98062</v>
      </c>
      <c r="H31" s="2">
        <f t="shared" si="5"/>
        <v>7137</v>
      </c>
      <c r="I31" s="2">
        <v>105199</v>
      </c>
      <c r="J31" s="25">
        <f t="shared" si="6"/>
        <v>-6.0450916833810105E-2</v>
      </c>
      <c r="K31" s="25">
        <f t="shared" si="7"/>
        <v>-8.7816424110495325E-2</v>
      </c>
    </row>
    <row r="32" spans="1:11" x14ac:dyDescent="0.2">
      <c r="A32" t="s">
        <v>31</v>
      </c>
      <c r="B32">
        <v>13</v>
      </c>
      <c r="C32" s="2">
        <v>95875.200000000026</v>
      </c>
      <c r="D32" s="2">
        <f t="shared" si="4"/>
        <v>2876.2559999999648</v>
      </c>
      <c r="E32" s="2">
        <v>98751.455999999991</v>
      </c>
      <c r="F32" s="2"/>
      <c r="G32" s="2">
        <v>98062</v>
      </c>
      <c r="H32" s="2">
        <f t="shared" si="5"/>
        <v>7137</v>
      </c>
      <c r="I32" s="2">
        <v>105199</v>
      </c>
      <c r="J32" s="25">
        <f t="shared" si="6"/>
        <v>-6.1289023659920804E-2</v>
      </c>
      <c r="K32" s="25">
        <f t="shared" si="7"/>
        <v>-8.8630120058175207E-2</v>
      </c>
    </row>
    <row r="33" spans="1:11" x14ac:dyDescent="0.2">
      <c r="A33" t="s">
        <v>29</v>
      </c>
      <c r="B33">
        <v>4</v>
      </c>
      <c r="C33" s="2">
        <v>97052.800000000003</v>
      </c>
      <c r="D33" s="2">
        <f t="shared" si="4"/>
        <v>2911.5840000000026</v>
      </c>
      <c r="E33" s="2">
        <v>99964.384000000005</v>
      </c>
      <c r="F33" s="2"/>
      <c r="G33" s="2">
        <v>98062</v>
      </c>
      <c r="H33" s="2">
        <f t="shared" si="5"/>
        <v>7137</v>
      </c>
      <c r="I33" s="2">
        <v>105199</v>
      </c>
      <c r="J33" s="25">
        <f t="shared" si="6"/>
        <v>-4.975918022034425E-2</v>
      </c>
      <c r="K33" s="25">
        <f t="shared" si="7"/>
        <v>-7.7436097301305115E-2</v>
      </c>
    </row>
    <row r="34" spans="1:11" x14ac:dyDescent="0.2">
      <c r="A34" t="s">
        <v>58</v>
      </c>
      <c r="B34">
        <v>5</v>
      </c>
      <c r="C34" s="2">
        <v>97052.800000000003</v>
      </c>
      <c r="D34" s="2">
        <f t="shared" si="4"/>
        <v>2911.5840000000026</v>
      </c>
      <c r="E34" s="2">
        <v>99964.384000000005</v>
      </c>
      <c r="F34" s="2"/>
      <c r="G34" s="2">
        <v>98062</v>
      </c>
      <c r="H34" s="2">
        <f t="shared" si="5"/>
        <v>7137</v>
      </c>
      <c r="I34" s="2">
        <v>105199</v>
      </c>
      <c r="J34" s="25">
        <f t="shared" si="6"/>
        <v>-4.975918022034425E-2</v>
      </c>
      <c r="K34" s="25">
        <f t="shared" si="7"/>
        <v>-7.7436097301305115E-2</v>
      </c>
    </row>
    <row r="35" spans="1:11" x14ac:dyDescent="0.2">
      <c r="A35" t="s">
        <v>59</v>
      </c>
      <c r="B35">
        <v>2</v>
      </c>
      <c r="C35" s="2">
        <v>80787.199999999997</v>
      </c>
      <c r="D35" s="2">
        <f t="shared" si="4"/>
        <v>2423.6159999999945</v>
      </c>
      <c r="E35" s="2">
        <v>83210.815999999992</v>
      </c>
      <c r="F35" s="2"/>
      <c r="G35" s="2">
        <v>104539</v>
      </c>
      <c r="H35" s="2">
        <f t="shared" si="5"/>
        <v>3096</v>
      </c>
      <c r="I35" s="2">
        <v>107635</v>
      </c>
      <c r="J35" s="25">
        <f t="shared" si="6"/>
        <v>-0.22691674641148332</v>
      </c>
      <c r="K35" s="25">
        <f t="shared" si="7"/>
        <v>-0.24943373438008085</v>
      </c>
    </row>
    <row r="36" spans="1:11" x14ac:dyDescent="0.2">
      <c r="A36" t="s">
        <v>60</v>
      </c>
      <c r="B36">
        <v>6</v>
      </c>
      <c r="C36" s="2">
        <v>96730.39999999998</v>
      </c>
      <c r="D36" s="2">
        <f t="shared" si="4"/>
        <v>2901.9120000000403</v>
      </c>
      <c r="E36" s="2">
        <v>99632.31200000002</v>
      </c>
      <c r="F36" s="2"/>
      <c r="G36" s="2">
        <v>104539</v>
      </c>
      <c r="H36" s="2">
        <f t="shared" si="5"/>
        <v>3096</v>
      </c>
      <c r="I36" s="2">
        <v>107635</v>
      </c>
      <c r="J36" s="25">
        <f t="shared" si="6"/>
        <v>-7.4350239234449569E-2</v>
      </c>
      <c r="K36" s="25">
        <f t="shared" si="7"/>
        <v>-0.10131091187810676</v>
      </c>
    </row>
    <row r="37" spans="1:11" x14ac:dyDescent="0.2">
      <c r="A37" t="s">
        <v>61</v>
      </c>
      <c r="B37">
        <v>1</v>
      </c>
      <c r="C37" s="2">
        <v>110988.8</v>
      </c>
      <c r="D37" s="2">
        <f t="shared" si="4"/>
        <v>3329.6640000000043</v>
      </c>
      <c r="E37" s="2">
        <v>114318.46400000001</v>
      </c>
      <c r="F37" s="2"/>
      <c r="G37" s="2">
        <v>109173</v>
      </c>
      <c r="H37" s="2">
        <f t="shared" si="5"/>
        <v>4224</v>
      </c>
      <c r="I37" s="2">
        <v>113397</v>
      </c>
      <c r="J37" s="25">
        <f t="shared" si="6"/>
        <v>8.1259998059914039E-3</v>
      </c>
      <c r="K37" s="25">
        <f t="shared" si="7"/>
        <v>-2.1236893392241392E-2</v>
      </c>
    </row>
    <row r="38" spans="1:11" x14ac:dyDescent="0.2">
      <c r="A38" t="s">
        <v>62</v>
      </c>
      <c r="B38">
        <v>1</v>
      </c>
      <c r="C38" s="2">
        <v>108284.8</v>
      </c>
      <c r="D38" s="2">
        <f t="shared" si="4"/>
        <v>3248.544000000009</v>
      </c>
      <c r="E38" s="2">
        <v>111533.34400000001</v>
      </c>
      <c r="F38" s="2"/>
      <c r="G38" s="2">
        <v>109173</v>
      </c>
      <c r="H38" s="2">
        <f t="shared" si="5"/>
        <v>4224</v>
      </c>
      <c r="I38" s="2">
        <v>113397</v>
      </c>
      <c r="J38" s="25">
        <f t="shared" si="6"/>
        <v>-1.6434791043854671E-2</v>
      </c>
      <c r="K38" s="25">
        <f t="shared" si="7"/>
        <v>-4.5082321401800726E-2</v>
      </c>
    </row>
    <row r="39" spans="1:11" x14ac:dyDescent="0.2">
      <c r="A39" t="s">
        <v>63</v>
      </c>
      <c r="B39">
        <v>14</v>
      </c>
      <c r="C39" s="2">
        <v>110988.80000000003</v>
      </c>
      <c r="D39" s="2">
        <f t="shared" si="4"/>
        <v>3329.6639999999607</v>
      </c>
      <c r="E39" s="2">
        <v>114318.46399999999</v>
      </c>
      <c r="F39" s="2"/>
      <c r="G39" s="2">
        <v>105866</v>
      </c>
      <c r="H39" s="2">
        <f t="shared" si="5"/>
        <v>6216</v>
      </c>
      <c r="I39" s="2">
        <v>112082</v>
      </c>
      <c r="J39" s="25">
        <f t="shared" si="6"/>
        <v>1.9953819524990566E-2</v>
      </c>
      <c r="K39" s="25">
        <f t="shared" si="7"/>
        <v>-9.7535732767078387E-3</v>
      </c>
    </row>
    <row r="40" spans="1:11" x14ac:dyDescent="0.2">
      <c r="A40" t="s">
        <v>64</v>
      </c>
      <c r="B40">
        <v>4</v>
      </c>
      <c r="C40" s="2">
        <v>110988.8</v>
      </c>
      <c r="D40" s="2">
        <f t="shared" si="4"/>
        <v>3329.6640000000043</v>
      </c>
      <c r="E40" s="2">
        <v>114318.46400000001</v>
      </c>
      <c r="F40" s="2"/>
      <c r="G40" s="2">
        <v>105866</v>
      </c>
      <c r="H40" s="2">
        <f t="shared" si="5"/>
        <v>6216</v>
      </c>
      <c r="I40" s="2">
        <v>112082</v>
      </c>
      <c r="J40" s="25">
        <f t="shared" si="6"/>
        <v>1.9953819524990698E-2</v>
      </c>
      <c r="K40" s="25">
        <f t="shared" si="7"/>
        <v>-9.7535732767080989E-3</v>
      </c>
    </row>
    <row r="41" spans="1:11" x14ac:dyDescent="0.2">
      <c r="A41" t="s">
        <v>65</v>
      </c>
      <c r="B41">
        <v>2</v>
      </c>
      <c r="C41" s="2">
        <v>108284.8</v>
      </c>
      <c r="D41" s="2">
        <f t="shared" si="4"/>
        <v>3248.544000000009</v>
      </c>
      <c r="E41" s="2">
        <v>111533.34400000001</v>
      </c>
      <c r="F41" s="2"/>
      <c r="G41" s="2">
        <v>105866</v>
      </c>
      <c r="H41" s="2">
        <f t="shared" si="5"/>
        <v>6216</v>
      </c>
      <c r="I41" s="2">
        <v>112082</v>
      </c>
      <c r="J41" s="25">
        <f t="shared" si="6"/>
        <v>-4.8951303509929172E-3</v>
      </c>
      <c r="K41" s="25">
        <f t="shared" si="7"/>
        <v>-3.3878767331061162E-2</v>
      </c>
    </row>
    <row r="42" spans="1:11" x14ac:dyDescent="0.2">
      <c r="A42" t="s">
        <v>66</v>
      </c>
      <c r="B42">
        <v>3</v>
      </c>
      <c r="C42" s="2">
        <v>108284.8</v>
      </c>
      <c r="D42" s="2">
        <f t="shared" si="4"/>
        <v>3248.5439999999944</v>
      </c>
      <c r="E42" s="2">
        <v>111533.344</v>
      </c>
      <c r="F42" s="2"/>
      <c r="G42" s="2">
        <v>105866</v>
      </c>
      <c r="H42" s="2">
        <f t="shared" si="5"/>
        <v>6216</v>
      </c>
      <c r="I42" s="2">
        <v>112082</v>
      </c>
      <c r="J42" s="25">
        <f t="shared" si="6"/>
        <v>-4.8951303509930473E-3</v>
      </c>
      <c r="K42" s="25">
        <f t="shared" si="7"/>
        <v>-3.3878767331061162E-2</v>
      </c>
    </row>
    <row r="43" spans="1:11" x14ac:dyDescent="0.2">
      <c r="A43" t="s">
        <v>67</v>
      </c>
      <c r="B43">
        <v>6</v>
      </c>
      <c r="C43" s="2">
        <v>108284.8</v>
      </c>
      <c r="D43" s="2">
        <f t="shared" si="4"/>
        <v>3248.5440000000235</v>
      </c>
      <c r="E43" s="2">
        <v>111533.34400000003</v>
      </c>
      <c r="F43" s="2"/>
      <c r="G43" s="2">
        <v>105866</v>
      </c>
      <c r="H43" s="2">
        <f t="shared" si="5"/>
        <v>6216</v>
      </c>
      <c r="I43" s="2">
        <v>112082</v>
      </c>
      <c r="J43" s="25">
        <f t="shared" si="6"/>
        <v>-4.8951303509927871E-3</v>
      </c>
      <c r="K43" s="25">
        <f t="shared" si="7"/>
        <v>-3.3878767331061162E-2</v>
      </c>
    </row>
    <row r="44" spans="1:11" x14ac:dyDescent="0.2">
      <c r="A44" t="s">
        <v>68</v>
      </c>
      <c r="B44">
        <v>1</v>
      </c>
      <c r="C44" s="2">
        <v>110988.8</v>
      </c>
      <c r="D44" s="2">
        <f t="shared" si="4"/>
        <v>3329.6640000000043</v>
      </c>
      <c r="E44" s="2">
        <v>114318.46400000001</v>
      </c>
      <c r="F44" s="2"/>
      <c r="G44" s="2">
        <v>105866</v>
      </c>
      <c r="H44" s="2">
        <f t="shared" si="5"/>
        <v>6216</v>
      </c>
      <c r="I44" s="2">
        <v>112082</v>
      </c>
      <c r="J44" s="25">
        <f t="shared" si="6"/>
        <v>1.9953819524990698E-2</v>
      </c>
      <c r="K44" s="25">
        <f t="shared" si="7"/>
        <v>-9.7535732767080989E-3</v>
      </c>
    </row>
    <row r="45" spans="1:11" x14ac:dyDescent="0.2">
      <c r="A45" t="s">
        <v>69</v>
      </c>
      <c r="B45">
        <v>5</v>
      </c>
      <c r="C45" s="2">
        <v>110988.8</v>
      </c>
      <c r="D45" s="2">
        <f t="shared" si="4"/>
        <v>3329.6640000000043</v>
      </c>
      <c r="E45" s="2">
        <v>114318.46400000001</v>
      </c>
      <c r="F45" s="2"/>
      <c r="G45" s="2">
        <v>105866</v>
      </c>
      <c r="H45" s="2">
        <f t="shared" si="5"/>
        <v>6216</v>
      </c>
      <c r="I45" s="2">
        <v>112082</v>
      </c>
      <c r="J45" s="25">
        <f t="shared" si="6"/>
        <v>1.9953819524990698E-2</v>
      </c>
      <c r="K45" s="25">
        <f t="shared" si="7"/>
        <v>-9.7535732767080989E-3</v>
      </c>
    </row>
    <row r="46" spans="1:11" x14ac:dyDescent="0.2">
      <c r="A46" t="s">
        <v>70</v>
      </c>
      <c r="B46">
        <v>3</v>
      </c>
      <c r="C46" s="2">
        <v>110988.8</v>
      </c>
      <c r="D46" s="2">
        <f t="shared" si="4"/>
        <v>3329.6639999999898</v>
      </c>
      <c r="E46" s="2">
        <v>114318.46399999999</v>
      </c>
      <c r="F46" s="2"/>
      <c r="G46" s="2">
        <v>105866</v>
      </c>
      <c r="H46" s="2">
        <f t="shared" si="5"/>
        <v>6216</v>
      </c>
      <c r="I46" s="2">
        <v>112082</v>
      </c>
      <c r="J46" s="25">
        <f t="shared" si="6"/>
        <v>1.9953819524990566E-2</v>
      </c>
      <c r="K46" s="25">
        <f t="shared" si="7"/>
        <v>-9.7535732767080989E-3</v>
      </c>
    </row>
    <row r="47" spans="1:11" x14ac:dyDescent="0.2">
      <c r="A47" t="s">
        <v>71</v>
      </c>
      <c r="B47">
        <v>4</v>
      </c>
      <c r="C47" s="2">
        <v>110988.8</v>
      </c>
      <c r="D47" s="2">
        <f t="shared" si="4"/>
        <v>3329.6640000000043</v>
      </c>
      <c r="E47" s="2">
        <v>114318.46400000001</v>
      </c>
      <c r="F47" s="2"/>
      <c r="G47" s="2">
        <v>105866</v>
      </c>
      <c r="H47" s="2">
        <f t="shared" si="5"/>
        <v>6216</v>
      </c>
      <c r="I47" s="2">
        <v>112082</v>
      </c>
      <c r="J47" s="25">
        <f t="shared" si="6"/>
        <v>1.9953819524990698E-2</v>
      </c>
      <c r="K47" s="25">
        <f t="shared" si="7"/>
        <v>-9.7535732767080989E-3</v>
      </c>
    </row>
    <row r="48" spans="1:11" x14ac:dyDescent="0.2">
      <c r="A48" t="s">
        <v>72</v>
      </c>
      <c r="B48">
        <v>4</v>
      </c>
      <c r="C48" s="2">
        <v>110988.8</v>
      </c>
      <c r="D48" s="2">
        <f t="shared" si="4"/>
        <v>3329.6640000000043</v>
      </c>
      <c r="E48" s="2">
        <v>114318.46400000001</v>
      </c>
      <c r="F48" s="2"/>
      <c r="G48" s="2">
        <v>105866</v>
      </c>
      <c r="H48" s="2">
        <f t="shared" si="5"/>
        <v>6216</v>
      </c>
      <c r="I48" s="2">
        <v>112082</v>
      </c>
      <c r="J48" s="25">
        <f t="shared" si="6"/>
        <v>1.9953819524990698E-2</v>
      </c>
      <c r="K48" s="25">
        <f t="shared" si="7"/>
        <v>-9.7535732767080989E-3</v>
      </c>
    </row>
    <row r="49" spans="1:11" x14ac:dyDescent="0.2">
      <c r="A49" t="s">
        <v>73</v>
      </c>
      <c r="B49">
        <v>8</v>
      </c>
      <c r="C49" s="2">
        <v>108284.80000000002</v>
      </c>
      <c r="D49" s="2">
        <f t="shared" si="4"/>
        <v>3248.544000000009</v>
      </c>
      <c r="E49" s="2">
        <v>111533.34400000003</v>
      </c>
      <c r="F49" s="2"/>
      <c r="G49" s="2">
        <v>105866</v>
      </c>
      <c r="H49" s="2">
        <f t="shared" si="5"/>
        <v>6216</v>
      </c>
      <c r="I49" s="2">
        <v>112082</v>
      </c>
      <c r="J49" s="25">
        <f t="shared" si="6"/>
        <v>-4.8951303509927871E-3</v>
      </c>
      <c r="K49" s="25">
        <f t="shared" si="7"/>
        <v>-3.387876733106103E-2</v>
      </c>
    </row>
    <row r="50" spans="1:11" x14ac:dyDescent="0.2">
      <c r="A50" t="s">
        <v>74</v>
      </c>
      <c r="B50">
        <v>5</v>
      </c>
      <c r="C50" s="2">
        <v>108284.8</v>
      </c>
      <c r="D50" s="2">
        <f t="shared" ref="D50:D61" si="8">E50-C50</f>
        <v>3248.544000000009</v>
      </c>
      <c r="E50" s="2">
        <v>111533.34400000001</v>
      </c>
      <c r="F50" s="2"/>
      <c r="G50" s="2">
        <v>105866</v>
      </c>
      <c r="H50" s="2">
        <f t="shared" ref="H50:H61" si="9">I50-G50</f>
        <v>6216</v>
      </c>
      <c r="I50" s="2">
        <v>112082</v>
      </c>
      <c r="J50" s="25">
        <f t="shared" ref="J50:J61" si="10">(E50-I50)/I50</f>
        <v>-4.8951303509929172E-3</v>
      </c>
      <c r="K50" s="25">
        <f t="shared" ref="K50:K61" si="11">(C50-I50)/I50</f>
        <v>-3.3878767331061162E-2</v>
      </c>
    </row>
    <row r="51" spans="1:11" x14ac:dyDescent="0.2">
      <c r="A51" t="s">
        <v>75</v>
      </c>
      <c r="B51">
        <v>7</v>
      </c>
      <c r="C51" s="2">
        <v>108284.80000000002</v>
      </c>
      <c r="D51" s="2">
        <f t="shared" si="8"/>
        <v>3248.544000000009</v>
      </c>
      <c r="E51" s="2">
        <v>111533.34400000003</v>
      </c>
      <c r="F51" s="2"/>
      <c r="G51" s="2">
        <v>105866</v>
      </c>
      <c r="H51" s="2">
        <f t="shared" si="9"/>
        <v>6216</v>
      </c>
      <c r="I51" s="2">
        <v>112082</v>
      </c>
      <c r="J51" s="25">
        <f t="shared" si="10"/>
        <v>-4.8951303509927871E-3</v>
      </c>
      <c r="K51" s="25">
        <f t="shared" si="11"/>
        <v>-3.387876733106103E-2</v>
      </c>
    </row>
    <row r="52" spans="1:11" x14ac:dyDescent="0.2">
      <c r="A52" t="s">
        <v>76</v>
      </c>
      <c r="B52">
        <v>4</v>
      </c>
      <c r="C52" s="2">
        <v>108284.8</v>
      </c>
      <c r="D52" s="2">
        <f t="shared" si="8"/>
        <v>3248.544000000009</v>
      </c>
      <c r="E52" s="2">
        <v>111533.34400000001</v>
      </c>
      <c r="F52" s="2"/>
      <c r="G52" s="2">
        <v>105866</v>
      </c>
      <c r="H52" s="2">
        <f t="shared" si="9"/>
        <v>6216</v>
      </c>
      <c r="I52" s="2">
        <v>112082</v>
      </c>
      <c r="J52" s="25">
        <f t="shared" si="10"/>
        <v>-4.8951303509929172E-3</v>
      </c>
      <c r="K52" s="25">
        <f t="shared" si="11"/>
        <v>-3.3878767331061162E-2</v>
      </c>
    </row>
    <row r="53" spans="1:11" x14ac:dyDescent="0.2">
      <c r="A53" t="s">
        <v>77</v>
      </c>
      <c r="B53">
        <v>2</v>
      </c>
      <c r="C53" s="2">
        <v>108284.8</v>
      </c>
      <c r="D53" s="2">
        <f t="shared" si="8"/>
        <v>3248.544000000009</v>
      </c>
      <c r="E53" s="2">
        <v>111533.34400000001</v>
      </c>
      <c r="F53" s="2"/>
      <c r="G53" s="2">
        <v>105866</v>
      </c>
      <c r="H53" s="2">
        <f t="shared" si="9"/>
        <v>6216</v>
      </c>
      <c r="I53" s="2">
        <v>112082</v>
      </c>
      <c r="J53" s="25">
        <f t="shared" si="10"/>
        <v>-4.8951303509929172E-3</v>
      </c>
      <c r="K53" s="25">
        <f t="shared" si="11"/>
        <v>-3.3878767331061162E-2</v>
      </c>
    </row>
    <row r="54" spans="1:11" x14ac:dyDescent="0.2">
      <c r="A54" t="s">
        <v>78</v>
      </c>
      <c r="B54">
        <v>2</v>
      </c>
      <c r="C54" s="2">
        <v>110988.8</v>
      </c>
      <c r="D54" s="2">
        <f t="shared" si="8"/>
        <v>3329.6640000000043</v>
      </c>
      <c r="E54" s="2">
        <v>114318.46400000001</v>
      </c>
      <c r="F54" s="2"/>
      <c r="G54" s="2">
        <v>105866</v>
      </c>
      <c r="H54" s="2">
        <f t="shared" si="9"/>
        <v>6216</v>
      </c>
      <c r="I54" s="2">
        <v>112082</v>
      </c>
      <c r="J54" s="25">
        <f t="shared" si="10"/>
        <v>1.9953819524990698E-2</v>
      </c>
      <c r="K54" s="25">
        <f t="shared" si="11"/>
        <v>-9.7535732767080989E-3</v>
      </c>
    </row>
    <row r="55" spans="1:11" x14ac:dyDescent="0.2">
      <c r="A55" t="s">
        <v>79</v>
      </c>
      <c r="B55">
        <v>3</v>
      </c>
      <c r="C55" s="2">
        <v>110988.8</v>
      </c>
      <c r="D55" s="2">
        <f t="shared" si="8"/>
        <v>3329.6639999999898</v>
      </c>
      <c r="E55" s="2">
        <v>114318.46399999999</v>
      </c>
      <c r="F55" s="2"/>
      <c r="G55" s="2">
        <v>105866</v>
      </c>
      <c r="H55" s="2">
        <f t="shared" si="9"/>
        <v>6216</v>
      </c>
      <c r="I55" s="2">
        <v>112082</v>
      </c>
      <c r="J55" s="25">
        <f t="shared" si="10"/>
        <v>1.9953819524990566E-2</v>
      </c>
      <c r="K55" s="25">
        <f t="shared" si="11"/>
        <v>-9.7535732767080989E-3</v>
      </c>
    </row>
    <row r="56" spans="1:11" x14ac:dyDescent="0.2">
      <c r="A56" t="s">
        <v>80</v>
      </c>
      <c r="B56">
        <v>19</v>
      </c>
      <c r="C56" s="2">
        <v>110988.80000000003</v>
      </c>
      <c r="D56" s="2">
        <f t="shared" si="8"/>
        <v>3329.6639999999461</v>
      </c>
      <c r="E56" s="2">
        <v>114318.46399999998</v>
      </c>
      <c r="F56" s="2"/>
      <c r="G56" s="2">
        <v>109173</v>
      </c>
      <c r="H56" s="2">
        <f t="shared" si="9"/>
        <v>4224</v>
      </c>
      <c r="I56" s="2">
        <v>113397</v>
      </c>
      <c r="J56" s="25">
        <f t="shared" si="10"/>
        <v>8.1259998059911472E-3</v>
      </c>
      <c r="K56" s="25">
        <f t="shared" si="11"/>
        <v>-2.1236893392241135E-2</v>
      </c>
    </row>
    <row r="57" spans="1:11" x14ac:dyDescent="0.2">
      <c r="A57" t="s">
        <v>81</v>
      </c>
      <c r="B57">
        <v>4</v>
      </c>
      <c r="C57" s="2">
        <v>110988.8</v>
      </c>
      <c r="D57" s="2">
        <f t="shared" si="8"/>
        <v>3329.6640000000043</v>
      </c>
      <c r="E57" s="2">
        <v>114318.46400000001</v>
      </c>
      <c r="F57" s="2"/>
      <c r="G57" s="2">
        <v>109173</v>
      </c>
      <c r="H57" s="2">
        <f t="shared" si="9"/>
        <v>4224</v>
      </c>
      <c r="I57" s="2">
        <v>113397</v>
      </c>
      <c r="J57" s="25">
        <f t="shared" si="10"/>
        <v>8.1259998059914039E-3</v>
      </c>
      <c r="K57" s="25">
        <f t="shared" si="11"/>
        <v>-2.1236893392241392E-2</v>
      </c>
    </row>
    <row r="58" spans="1:11" x14ac:dyDescent="0.2">
      <c r="A58" t="s">
        <v>82</v>
      </c>
      <c r="B58">
        <v>30</v>
      </c>
      <c r="C58" s="2">
        <v>108284.79999999996</v>
      </c>
      <c r="D58" s="2">
        <f t="shared" si="8"/>
        <v>3248.5440000000672</v>
      </c>
      <c r="E58" s="2">
        <v>111533.34400000003</v>
      </c>
      <c r="F58" s="2"/>
      <c r="G58" s="2">
        <v>109173</v>
      </c>
      <c r="H58" s="2">
        <f t="shared" si="9"/>
        <v>4224</v>
      </c>
      <c r="I58" s="2">
        <v>113397</v>
      </c>
      <c r="J58" s="25">
        <f t="shared" si="10"/>
        <v>-1.6434791043854542E-2</v>
      </c>
      <c r="K58" s="25">
        <f t="shared" si="11"/>
        <v>-4.5082321401801115E-2</v>
      </c>
    </row>
    <row r="59" spans="1:11" x14ac:dyDescent="0.2">
      <c r="A59" t="s">
        <v>83</v>
      </c>
      <c r="B59">
        <v>14</v>
      </c>
      <c r="C59" s="2">
        <v>118497.60000000002</v>
      </c>
      <c r="D59" s="2">
        <f t="shared" si="8"/>
        <v>3554.9279999999562</v>
      </c>
      <c r="E59" s="2">
        <v>122052.52799999998</v>
      </c>
      <c r="F59" s="2"/>
      <c r="G59" s="2">
        <v>110811</v>
      </c>
      <c r="H59" s="2">
        <f t="shared" si="9"/>
        <v>3994</v>
      </c>
      <c r="I59" s="2">
        <v>114805</v>
      </c>
      <c r="J59" s="25">
        <f t="shared" si="10"/>
        <v>6.3129027481381272E-2</v>
      </c>
      <c r="K59" s="25">
        <f t="shared" si="11"/>
        <v>3.2164104350855975E-2</v>
      </c>
    </row>
    <row r="60" spans="1:11" x14ac:dyDescent="0.2">
      <c r="A60" t="s">
        <v>84</v>
      </c>
      <c r="B60">
        <v>12</v>
      </c>
      <c r="C60" s="2">
        <v>115606.39999999998</v>
      </c>
      <c r="D60" s="2">
        <f t="shared" si="8"/>
        <v>3468.1919999999809</v>
      </c>
      <c r="E60" s="2">
        <v>119074.59199999996</v>
      </c>
      <c r="F60" s="2"/>
      <c r="G60" s="2">
        <v>110811</v>
      </c>
      <c r="H60" s="2">
        <f t="shared" si="9"/>
        <v>3994</v>
      </c>
      <c r="I60" s="2">
        <v>114805</v>
      </c>
      <c r="J60" s="25">
        <f t="shared" si="10"/>
        <v>3.7189948172988638E-2</v>
      </c>
      <c r="K60" s="25">
        <f t="shared" si="11"/>
        <v>6.9805322067852411E-3</v>
      </c>
    </row>
    <row r="61" spans="1:11" x14ac:dyDescent="0.2">
      <c r="A61" t="s">
        <v>85</v>
      </c>
      <c r="B61" s="30">
        <v>9</v>
      </c>
      <c r="C61" s="2">
        <v>115606.40000000001</v>
      </c>
      <c r="D61" s="2">
        <f t="shared" si="8"/>
        <v>3468.1919999999664</v>
      </c>
      <c r="E61" s="2">
        <v>119074.59199999998</v>
      </c>
      <c r="F61" s="2"/>
      <c r="G61" s="2">
        <v>110811</v>
      </c>
      <c r="H61" s="2">
        <f t="shared" si="9"/>
        <v>3994</v>
      </c>
      <c r="I61" s="2">
        <v>114805</v>
      </c>
      <c r="J61" s="25">
        <f t="shared" si="10"/>
        <v>3.7189948172988763E-2</v>
      </c>
      <c r="K61" s="25">
        <f t="shared" si="11"/>
        <v>6.9805322067854952E-3</v>
      </c>
    </row>
    <row r="62" spans="1:11" x14ac:dyDescent="0.2">
      <c r="A62" s="19" t="s">
        <v>11</v>
      </c>
      <c r="B62" s="18">
        <f>SUM(B30:B61)</f>
        <v>202</v>
      </c>
      <c r="C62" s="2"/>
      <c r="D62" s="9"/>
      <c r="E62" s="2"/>
      <c r="G62" s="3"/>
      <c r="H62" s="3"/>
      <c r="I62" s="19" t="s">
        <v>16</v>
      </c>
      <c r="J62" s="26">
        <f>AVERAGE(J30:J61)</f>
        <v>-8.7192654371099805E-3</v>
      </c>
      <c r="K62" s="26">
        <f>AVERAGE(K30:K61)</f>
        <v>-3.7591519841854333E-2</v>
      </c>
    </row>
    <row r="63" spans="1:11" x14ac:dyDescent="0.2">
      <c r="A63" s="19" t="s">
        <v>27</v>
      </c>
      <c r="B63" s="18">
        <f>COUNTA(A30:A61)</f>
        <v>32</v>
      </c>
      <c r="C63" s="2"/>
      <c r="D63" s="9"/>
      <c r="E63" s="2"/>
      <c r="G63" s="3"/>
      <c r="H63" s="3"/>
      <c r="I63" s="3"/>
      <c r="J63" s="13"/>
      <c r="K63" s="13"/>
    </row>
    <row r="64" spans="1:11" x14ac:dyDescent="0.2">
      <c r="A64" s="1"/>
      <c r="C64" s="2"/>
      <c r="D64" s="9"/>
      <c r="E64" s="2"/>
      <c r="G64" s="3"/>
      <c r="H64" s="3"/>
      <c r="I64" s="19" t="s">
        <v>86</v>
      </c>
      <c r="J64" s="31">
        <f>AVERAGE(J6:J25,J30:J61)</f>
        <v>-2.3488449408029854E-2</v>
      </c>
      <c r="K64" s="31">
        <f>AVERAGE(K6:K25,K30:K61)</f>
        <v>-5.1930533405854198E-2</v>
      </c>
    </row>
    <row r="65" spans="1:11" ht="14.25" x14ac:dyDescent="0.2">
      <c r="A65" s="17" t="s">
        <v>17</v>
      </c>
      <c r="B65" s="18">
        <f>B26+B62</f>
        <v>258</v>
      </c>
      <c r="D65" s="9"/>
      <c r="E65" s="35" t="s">
        <v>19</v>
      </c>
      <c r="F65" s="35"/>
      <c r="G65" s="35"/>
      <c r="H65" s="35"/>
      <c r="I65" s="35"/>
      <c r="J65" s="24">
        <f>COUNTIF(J6:J61,"&lt;-.1")/B66</f>
        <v>9.6153846153846159E-2</v>
      </c>
      <c r="K65" s="24">
        <f>COUNTIF(K6:K61,"&lt;-.1")/B66</f>
        <v>0.15384615384615385</v>
      </c>
    </row>
    <row r="66" spans="1:11" ht="14.25" x14ac:dyDescent="0.2">
      <c r="A66" s="17" t="s">
        <v>18</v>
      </c>
      <c r="B66" s="17">
        <f>B27+B63</f>
        <v>52</v>
      </c>
      <c r="D66" s="9"/>
      <c r="E66" s="35" t="s">
        <v>20</v>
      </c>
      <c r="F66" s="35"/>
      <c r="G66" s="35"/>
      <c r="H66" s="35"/>
      <c r="I66" s="35"/>
      <c r="J66" s="29">
        <f>COUNTIF(J6:J61,"&gt;.1")/B66</f>
        <v>0</v>
      </c>
      <c r="K66" s="29">
        <f>COUNTIF(K6:K61,"&gt;.1")/B66</f>
        <v>0</v>
      </c>
    </row>
    <row r="68" spans="1:11" x14ac:dyDescent="0.2">
      <c r="A68" s="6" t="s">
        <v>2</v>
      </c>
    </row>
    <row r="69" spans="1:11" ht="27.95" customHeight="1" x14ac:dyDescent="0.2">
      <c r="A69" s="33" t="s">
        <v>56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ht="27.95" customHeight="1" x14ac:dyDescent="0.2">
      <c r="A70" s="32" t="s">
        <v>87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ht="14.25" x14ac:dyDescent="0.2">
      <c r="A71" s="4" t="s">
        <v>26</v>
      </c>
    </row>
    <row r="72" spans="1:11" ht="14.25" x14ac:dyDescent="0.2">
      <c r="A72" s="5" t="s">
        <v>25</v>
      </c>
    </row>
  </sheetData>
  <mergeCells count="8">
    <mergeCell ref="A70:K70"/>
    <mergeCell ref="A69:K69"/>
    <mergeCell ref="A1:K1"/>
    <mergeCell ref="E66:I66"/>
    <mergeCell ref="E65:I65"/>
    <mergeCell ref="G3:I3"/>
    <mergeCell ref="J3:K3"/>
    <mergeCell ref="J2:K2"/>
  </mergeCells>
  <phoneticPr fontId="0" type="noConversion"/>
  <conditionalFormatting sqref="J5:K25 J27:K63">
    <cfRule type="cellIs" dxfId="5" priority="9" operator="greaterThan">
      <formula>0.1</formula>
    </cfRule>
    <cfRule type="cellIs" dxfId="4" priority="10" operator="lessThan">
      <formula>-0.1</formula>
    </cfRule>
  </conditionalFormatting>
  <conditionalFormatting sqref="J68:K68">
    <cfRule type="cellIs" dxfId="3" priority="19" operator="lessThan">
      <formula>-0.1</formula>
    </cfRule>
    <cfRule type="cellIs" dxfId="2" priority="20" operator="greaterThan">
      <formula>0.1</formula>
    </cfRule>
  </conditionalFormatting>
  <conditionalFormatting sqref="J71:K1048576">
    <cfRule type="cellIs" dxfId="1" priority="1" operator="lessThan">
      <formula>-0.1</formula>
    </cfRule>
    <cfRule type="cellIs" dxfId="0" priority="2" operator="greaterThan">
      <formula>0.1</formula>
    </cfRule>
  </conditionalFormatting>
  <pageMargins left="0.75" right="0.75" top="1" bottom="1" header="0.5" footer="0.5"/>
  <pageSetup orientation="landscape" r:id="rId1"/>
  <headerFooter alignWithMargins="0">
    <oddHeader>&amp;RExhibit ARC-2
Page &amp;P of &amp;N</oddHeader>
    <oddFooter>&amp;C&amp;"Calibri,Regular"&amp;11&amp;B&amp;K000000AEP CONFIDENTIAL</oddFooter>
    <evenFooter>&amp;C&amp;"Calibri,Regular"&amp;11&amp;B&amp;K000000AEP CONFIDENTIAL</evenFooter>
    <firstFooter>&amp;C&amp;"Calibri,Regular"&amp;11&amp;B&amp;K000000AEP 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3:G55"/>
  <sheetViews>
    <sheetView topLeftCell="A15" workbookViewId="0">
      <selection activeCell="B1" sqref="B1:C1"/>
    </sheetView>
  </sheetViews>
  <sheetFormatPr defaultRowHeight="12.75" x14ac:dyDescent="0.2"/>
  <cols>
    <col min="1" max="1" width="22.42578125" bestFit="1" customWidth="1"/>
    <col min="2" max="3" width="13.42578125" customWidth="1"/>
    <col min="4" max="5" width="9.140625" customWidth="1"/>
    <col min="6" max="6" width="11" bestFit="1" customWidth="1"/>
    <col min="7" max="7" width="9.140625" customWidth="1"/>
  </cols>
  <sheetData>
    <row r="3" spans="1:7" ht="63.75" x14ac:dyDescent="0.2">
      <c r="A3" s="20" t="str">
        <f>Analysis!A4</f>
        <v>Job Identifier2</v>
      </c>
      <c r="B3" s="11" t="s">
        <v>8</v>
      </c>
      <c r="C3" s="10" t="s">
        <v>9</v>
      </c>
      <c r="D3" s="11" t="s">
        <v>5</v>
      </c>
      <c r="E3" s="11" t="s">
        <v>4</v>
      </c>
      <c r="F3" s="11" t="s">
        <v>3</v>
      </c>
      <c r="G3" s="11" t="s">
        <v>6</v>
      </c>
    </row>
    <row r="4" spans="1:7" x14ac:dyDescent="0.2">
      <c r="A4" t="s">
        <v>83</v>
      </c>
      <c r="B4" s="13">
        <f>VLOOKUP($A4,Analysis!$A:$K,10,FALSE)+1</f>
        <v>1.0631290274813812</v>
      </c>
      <c r="C4" s="13">
        <f>VLOOKUP($A4,Analysis!$A:$K,11,FALSE)+1</f>
        <v>1.032164104350856</v>
      </c>
      <c r="D4" s="13">
        <v>0.9</v>
      </c>
      <c r="E4" s="13">
        <v>1</v>
      </c>
      <c r="F4" s="13">
        <v>0.2</v>
      </c>
      <c r="G4" s="13">
        <v>0.4</v>
      </c>
    </row>
    <row r="5" spans="1:7" x14ac:dyDescent="0.2">
      <c r="A5" t="s">
        <v>35</v>
      </c>
      <c r="B5" s="13">
        <f>VLOOKUP($A5,Analysis!$A:$K,10,FALSE)+1</f>
        <v>1.0519400758501645</v>
      </c>
      <c r="C5" s="13">
        <f>VLOOKUP($A5,Analysis!$A:$K,11,FALSE)+1</f>
        <v>1.0213010445147228</v>
      </c>
      <c r="D5" s="13">
        <v>0.9</v>
      </c>
      <c r="E5" s="13">
        <v>1</v>
      </c>
      <c r="F5" s="13">
        <v>0.2</v>
      </c>
      <c r="G5" s="13">
        <v>0.4</v>
      </c>
    </row>
    <row r="6" spans="1:7" x14ac:dyDescent="0.2">
      <c r="A6" t="s">
        <v>85</v>
      </c>
      <c r="B6" s="13">
        <f>VLOOKUP($A6,Analysis!$A:$K,10,FALSE)+1</f>
        <v>1.0371899481729887</v>
      </c>
      <c r="C6" s="13">
        <f>VLOOKUP($A6,Analysis!$A:$K,11,FALSE)+1</f>
        <v>1.0069805322067855</v>
      </c>
      <c r="D6" s="13">
        <v>0.9</v>
      </c>
      <c r="E6" s="13">
        <v>1</v>
      </c>
      <c r="F6" s="13">
        <v>0.2</v>
      </c>
      <c r="G6" s="13">
        <v>0.4</v>
      </c>
    </row>
    <row r="7" spans="1:7" x14ac:dyDescent="0.2">
      <c r="A7" t="s">
        <v>84</v>
      </c>
      <c r="B7" s="13">
        <f>VLOOKUP($A7,Analysis!$A:$K,10,FALSE)+1</f>
        <v>1.0371899481729887</v>
      </c>
      <c r="C7" s="13">
        <f>VLOOKUP($A7,Analysis!$A:$K,11,FALSE)+1</f>
        <v>1.0069805322067853</v>
      </c>
      <c r="D7" s="13">
        <v>0.9</v>
      </c>
      <c r="E7" s="13">
        <v>1</v>
      </c>
      <c r="F7" s="13">
        <v>0.2</v>
      </c>
      <c r="G7" s="13">
        <v>0.4</v>
      </c>
    </row>
    <row r="8" spans="1:7" x14ac:dyDescent="0.2">
      <c r="A8" t="s">
        <v>43</v>
      </c>
      <c r="B8" s="13">
        <f>VLOOKUP($A8,Analysis!$A:$K,10,FALSE)+1</f>
        <v>1.0217491471847218</v>
      </c>
      <c r="C8" s="13">
        <f>VLOOKUP($A8,Analysis!$A:$K,11,FALSE)+1</f>
        <v>0.99198946328613768</v>
      </c>
      <c r="D8" s="13">
        <v>0.9</v>
      </c>
      <c r="E8" s="13">
        <v>1</v>
      </c>
      <c r="F8" s="13">
        <v>0.2</v>
      </c>
      <c r="G8" s="13">
        <v>0.4</v>
      </c>
    </row>
    <row r="9" spans="1:7" x14ac:dyDescent="0.2">
      <c r="A9" t="s">
        <v>42</v>
      </c>
      <c r="B9" s="13">
        <f>VLOOKUP($A9,Analysis!$A:$K,10,FALSE)+1</f>
        <v>1.0217491471847218</v>
      </c>
      <c r="C9" s="13">
        <f>VLOOKUP($A9,Analysis!$A:$K,11,FALSE)+1</f>
        <v>0.99198946328613768</v>
      </c>
      <c r="D9" s="13">
        <v>0.9</v>
      </c>
      <c r="E9" s="13">
        <v>1</v>
      </c>
      <c r="F9" s="13">
        <v>0.2</v>
      </c>
      <c r="G9" s="13">
        <v>0.4</v>
      </c>
    </row>
    <row r="10" spans="1:7" x14ac:dyDescent="0.2">
      <c r="A10" t="s">
        <v>41</v>
      </c>
      <c r="B10" s="13">
        <f>VLOOKUP($A10,Analysis!$A:$K,10,FALSE)+1</f>
        <v>1.0217491471847218</v>
      </c>
      <c r="C10" s="13">
        <f>VLOOKUP($A10,Analysis!$A:$K,11,FALSE)+1</f>
        <v>0.99198946328613768</v>
      </c>
      <c r="D10" s="13">
        <v>0.9</v>
      </c>
      <c r="E10" s="13">
        <v>1</v>
      </c>
      <c r="F10" s="13">
        <v>0.2</v>
      </c>
      <c r="G10" s="13">
        <v>0.4</v>
      </c>
    </row>
    <row r="11" spans="1:7" x14ac:dyDescent="0.2">
      <c r="A11" t="s">
        <v>79</v>
      </c>
      <c r="B11" s="13">
        <f>VLOOKUP($A11,Analysis!$A:$K,10,FALSE)+1</f>
        <v>1.0199538195249906</v>
      </c>
      <c r="C11" s="13">
        <f>VLOOKUP($A11,Analysis!$A:$K,11,FALSE)+1</f>
        <v>0.99024642672329188</v>
      </c>
      <c r="D11" s="13">
        <v>0.9</v>
      </c>
      <c r="E11" s="13">
        <v>1</v>
      </c>
      <c r="F11" s="13">
        <v>0.2</v>
      </c>
      <c r="G11" s="13">
        <v>0.4</v>
      </c>
    </row>
    <row r="12" spans="1:7" x14ac:dyDescent="0.2">
      <c r="A12" t="s">
        <v>78</v>
      </c>
      <c r="B12" s="13">
        <f>VLOOKUP($A12,Analysis!$A:$K,10,FALSE)+1</f>
        <v>1.0199538195249906</v>
      </c>
      <c r="C12" s="13">
        <f>VLOOKUP($A12,Analysis!$A:$K,11,FALSE)+1</f>
        <v>0.99024642672329188</v>
      </c>
      <c r="D12" s="13">
        <v>0.9</v>
      </c>
      <c r="E12" s="13">
        <v>1</v>
      </c>
      <c r="F12" s="13">
        <v>0.2</v>
      </c>
      <c r="G12" s="13">
        <v>0.4</v>
      </c>
    </row>
    <row r="13" spans="1:7" x14ac:dyDescent="0.2">
      <c r="A13" t="s">
        <v>72</v>
      </c>
      <c r="B13" s="13">
        <f>VLOOKUP($A13,Analysis!$A:$K,10,FALSE)+1</f>
        <v>1.0199538195249906</v>
      </c>
      <c r="C13" s="13">
        <f>VLOOKUP($A13,Analysis!$A:$K,11,FALSE)+1</f>
        <v>0.99024642672329188</v>
      </c>
      <c r="D13" s="13">
        <v>0.9</v>
      </c>
      <c r="E13" s="13">
        <v>1</v>
      </c>
      <c r="F13" s="13">
        <v>0.2</v>
      </c>
      <c r="G13" s="13">
        <v>0.4</v>
      </c>
    </row>
    <row r="14" spans="1:7" x14ac:dyDescent="0.2">
      <c r="A14" t="s">
        <v>71</v>
      </c>
      <c r="B14" s="13">
        <f>VLOOKUP($A14,Analysis!$A:$K,10,FALSE)+1</f>
        <v>1.0199538195249906</v>
      </c>
      <c r="C14" s="13">
        <f>VLOOKUP($A14,Analysis!$A:$K,11,FALSE)+1</f>
        <v>0.99024642672329188</v>
      </c>
      <c r="D14" s="13">
        <v>0.9</v>
      </c>
      <c r="E14" s="13">
        <v>1</v>
      </c>
      <c r="F14" s="13">
        <v>0.2</v>
      </c>
      <c r="G14" s="13">
        <v>0.4</v>
      </c>
    </row>
    <row r="15" spans="1:7" x14ac:dyDescent="0.2">
      <c r="A15" t="s">
        <v>70</v>
      </c>
      <c r="B15" s="13">
        <f>VLOOKUP($A15,Analysis!$A:$K,10,FALSE)+1</f>
        <v>1.0199538195249906</v>
      </c>
      <c r="C15" s="13">
        <f>VLOOKUP($A15,Analysis!$A:$K,11,FALSE)+1</f>
        <v>0.99024642672329188</v>
      </c>
      <c r="D15" s="13">
        <v>0.9</v>
      </c>
      <c r="E15" s="13">
        <v>1</v>
      </c>
      <c r="F15" s="13">
        <v>0.2</v>
      </c>
      <c r="G15" s="13">
        <v>0.4</v>
      </c>
    </row>
    <row r="16" spans="1:7" x14ac:dyDescent="0.2">
      <c r="A16" t="s">
        <v>69</v>
      </c>
      <c r="B16" s="13">
        <f>VLOOKUP($A16,Analysis!$A:$K,10,FALSE)+1</f>
        <v>1.0199538195249906</v>
      </c>
      <c r="C16" s="13">
        <f>VLOOKUP($A16,Analysis!$A:$K,11,FALSE)+1</f>
        <v>0.99024642672329188</v>
      </c>
      <c r="D16" s="13">
        <v>0.9</v>
      </c>
      <c r="E16" s="13">
        <v>1</v>
      </c>
      <c r="F16" s="13">
        <v>0.2</v>
      </c>
      <c r="G16" s="13">
        <v>0.4</v>
      </c>
    </row>
    <row r="17" spans="1:7" x14ac:dyDescent="0.2">
      <c r="A17" t="s">
        <v>68</v>
      </c>
      <c r="B17" s="13">
        <f>VLOOKUP($A17,Analysis!$A:$K,10,FALSE)+1</f>
        <v>1.0199538195249906</v>
      </c>
      <c r="C17" s="13">
        <f>VLOOKUP($A17,Analysis!$A:$K,11,FALSE)+1</f>
        <v>0.99024642672329188</v>
      </c>
      <c r="D17" s="13">
        <v>0.9</v>
      </c>
      <c r="E17" s="13">
        <v>1</v>
      </c>
      <c r="F17" s="13">
        <v>0.2</v>
      </c>
      <c r="G17" s="13">
        <v>0.4</v>
      </c>
    </row>
    <row r="18" spans="1:7" x14ac:dyDescent="0.2">
      <c r="A18" t="s">
        <v>64</v>
      </c>
      <c r="B18" s="13">
        <f>VLOOKUP($A18,Analysis!$A:$K,10,FALSE)+1</f>
        <v>1.0199538195249906</v>
      </c>
      <c r="C18" s="13">
        <f>VLOOKUP($A18,Analysis!$A:$K,11,FALSE)+1</f>
        <v>0.99024642672329188</v>
      </c>
      <c r="D18" s="13">
        <v>0.9</v>
      </c>
      <c r="E18" s="13">
        <v>1</v>
      </c>
      <c r="F18" s="13">
        <v>0.2</v>
      </c>
      <c r="G18" s="13">
        <v>0.4</v>
      </c>
    </row>
    <row r="19" spans="1:7" x14ac:dyDescent="0.2">
      <c r="A19" t="s">
        <v>63</v>
      </c>
      <c r="B19" s="13">
        <f>VLOOKUP($A19,Analysis!$A:$K,10,FALSE)+1</f>
        <v>1.0199538195249906</v>
      </c>
      <c r="C19" s="13">
        <f>VLOOKUP($A19,Analysis!$A:$K,11,FALSE)+1</f>
        <v>0.99024642672329222</v>
      </c>
      <c r="D19" s="13">
        <v>0.9</v>
      </c>
      <c r="E19" s="13">
        <v>1</v>
      </c>
      <c r="F19" s="13">
        <v>0.2</v>
      </c>
      <c r="G19" s="13">
        <v>0.4</v>
      </c>
    </row>
    <row r="20" spans="1:7" x14ac:dyDescent="0.2">
      <c r="A20" t="s">
        <v>40</v>
      </c>
      <c r="B20" s="13">
        <f>VLOOKUP($A20,Analysis!$A:$K,10,FALSE)+1</f>
        <v>1.0190825369244136</v>
      </c>
      <c r="C20" s="13">
        <f>VLOOKUP($A20,Analysis!$A:$K,11,FALSE)+1</f>
        <v>0.98940052128583844</v>
      </c>
      <c r="D20" s="13">
        <v>0.9</v>
      </c>
      <c r="E20" s="13">
        <v>1</v>
      </c>
      <c r="F20" s="13">
        <v>0.2</v>
      </c>
      <c r="G20" s="13">
        <v>0.4</v>
      </c>
    </row>
    <row r="21" spans="1:7" x14ac:dyDescent="0.2">
      <c r="A21" t="s">
        <v>44</v>
      </c>
      <c r="B21" s="13">
        <f>VLOOKUP($A21,Analysis!$A:$K,10,FALSE)+1</f>
        <v>1.0081259998059915</v>
      </c>
      <c r="C21" s="13">
        <f>VLOOKUP($A21,Analysis!$A:$K,11,FALSE)+1</f>
        <v>0.97876310660775856</v>
      </c>
      <c r="D21" s="13">
        <v>0.9</v>
      </c>
      <c r="E21" s="13">
        <v>1</v>
      </c>
      <c r="F21" s="13">
        <v>0.2</v>
      </c>
      <c r="G21" s="13">
        <v>0.4</v>
      </c>
    </row>
    <row r="22" spans="1:7" x14ac:dyDescent="0.2">
      <c r="A22" t="s">
        <v>61</v>
      </c>
      <c r="B22" s="13">
        <f>VLOOKUP($A22,Analysis!$A:$K,10,FALSE)+1</f>
        <v>1.0081259998059915</v>
      </c>
      <c r="C22" s="13">
        <f>VLOOKUP($A22,Analysis!$A:$K,11,FALSE)+1</f>
        <v>0.97876310660775856</v>
      </c>
      <c r="D22" s="13">
        <v>0.9</v>
      </c>
      <c r="E22" s="13">
        <v>1</v>
      </c>
      <c r="F22" s="13">
        <v>0.2</v>
      </c>
      <c r="G22" s="13">
        <v>0.4</v>
      </c>
    </row>
    <row r="23" spans="1:7" x14ac:dyDescent="0.2">
      <c r="A23" t="s">
        <v>81</v>
      </c>
      <c r="B23" s="13">
        <f>VLOOKUP($A23,Analysis!$A:$K,10,FALSE)+1</f>
        <v>1.0081259998059915</v>
      </c>
      <c r="C23" s="13">
        <f>VLOOKUP($A23,Analysis!$A:$K,11,FALSE)+1</f>
        <v>0.97876310660775856</v>
      </c>
      <c r="D23" s="13">
        <v>0.9</v>
      </c>
      <c r="E23" s="13">
        <v>1</v>
      </c>
      <c r="F23" s="13">
        <v>0.2</v>
      </c>
      <c r="G23" s="13">
        <v>0.4</v>
      </c>
    </row>
    <row r="24" spans="1:7" x14ac:dyDescent="0.2">
      <c r="A24" t="s">
        <v>45</v>
      </c>
      <c r="B24" s="13">
        <f>VLOOKUP($A24,Analysis!$A:$K,10,FALSE)+1</f>
        <v>1.0081259998059913</v>
      </c>
      <c r="C24" s="13">
        <f>VLOOKUP($A24,Analysis!$A:$K,11,FALSE)+1</f>
        <v>0.97876310660775889</v>
      </c>
      <c r="D24" s="13">
        <v>0.9</v>
      </c>
      <c r="E24" s="13">
        <v>1</v>
      </c>
      <c r="F24" s="13">
        <v>0.2</v>
      </c>
      <c r="G24" s="13">
        <v>0.4</v>
      </c>
    </row>
    <row r="25" spans="1:7" x14ac:dyDescent="0.2">
      <c r="A25" t="s">
        <v>80</v>
      </c>
      <c r="B25" s="13">
        <f>VLOOKUP($A25,Analysis!$A:$K,10,FALSE)+1</f>
        <v>1.008125999805991</v>
      </c>
      <c r="C25" s="13">
        <f>VLOOKUP($A25,Analysis!$A:$K,11,FALSE)+1</f>
        <v>0.97876310660775889</v>
      </c>
      <c r="D25" s="13">
        <v>0.9</v>
      </c>
      <c r="E25" s="13">
        <v>1</v>
      </c>
      <c r="F25" s="13">
        <v>0.2</v>
      </c>
      <c r="G25" s="13">
        <v>0.4</v>
      </c>
    </row>
    <row r="26" spans="1:7" x14ac:dyDescent="0.2">
      <c r="A26" t="s">
        <v>75</v>
      </c>
      <c r="B26" s="13">
        <f>VLOOKUP($A26,Analysis!$A:$K,10,FALSE)+1</f>
        <v>0.99510486964900724</v>
      </c>
      <c r="C26" s="13">
        <f>VLOOKUP($A26,Analysis!$A:$K,11,FALSE)+1</f>
        <v>0.96612123266893901</v>
      </c>
      <c r="D26" s="13">
        <v>0.9</v>
      </c>
      <c r="E26" s="13">
        <v>1</v>
      </c>
      <c r="F26" s="13">
        <v>0.2</v>
      </c>
      <c r="G26" s="13">
        <v>0.4</v>
      </c>
    </row>
    <row r="27" spans="1:7" x14ac:dyDescent="0.2">
      <c r="A27" t="s">
        <v>73</v>
      </c>
      <c r="B27" s="13">
        <f>VLOOKUP($A27,Analysis!$A:$K,10,FALSE)+1</f>
        <v>0.99510486964900724</v>
      </c>
      <c r="C27" s="13">
        <f>VLOOKUP($A27,Analysis!$A:$K,11,FALSE)+1</f>
        <v>0.96612123266893901</v>
      </c>
      <c r="D27" s="13">
        <v>0.9</v>
      </c>
      <c r="E27" s="13">
        <v>1</v>
      </c>
      <c r="F27" s="13">
        <v>0.2</v>
      </c>
      <c r="G27" s="13">
        <v>0.4</v>
      </c>
    </row>
    <row r="28" spans="1:7" x14ac:dyDescent="0.2">
      <c r="A28" t="s">
        <v>67</v>
      </c>
      <c r="B28" s="13">
        <f>VLOOKUP($A28,Analysis!$A:$K,10,FALSE)+1</f>
        <v>0.99510486964900724</v>
      </c>
      <c r="C28" s="13">
        <f>VLOOKUP($A28,Analysis!$A:$K,11,FALSE)+1</f>
        <v>0.96612123266893879</v>
      </c>
      <c r="D28" s="13">
        <v>0.9</v>
      </c>
      <c r="E28" s="13">
        <v>1</v>
      </c>
      <c r="F28" s="13">
        <v>0.2</v>
      </c>
      <c r="G28" s="13">
        <v>0.4</v>
      </c>
    </row>
    <row r="29" spans="1:7" x14ac:dyDescent="0.2">
      <c r="A29" t="s">
        <v>77</v>
      </c>
      <c r="B29" s="13">
        <f>VLOOKUP($A29,Analysis!$A:$K,10,FALSE)+1</f>
        <v>0.99510486964900713</v>
      </c>
      <c r="C29" s="13">
        <f>VLOOKUP($A29,Analysis!$A:$K,11,FALSE)+1</f>
        <v>0.96612123266893879</v>
      </c>
      <c r="D29" s="13">
        <v>0.9</v>
      </c>
      <c r="E29" s="13">
        <v>1</v>
      </c>
      <c r="F29" s="13">
        <v>0.2</v>
      </c>
      <c r="G29" s="13">
        <v>0.4</v>
      </c>
    </row>
    <row r="30" spans="1:7" x14ac:dyDescent="0.2">
      <c r="A30" t="s">
        <v>76</v>
      </c>
      <c r="B30" s="13">
        <f>VLOOKUP($A30,Analysis!$A:$K,10,FALSE)+1</f>
        <v>0.99510486964900713</v>
      </c>
      <c r="C30" s="13">
        <f>VLOOKUP($A30,Analysis!$A:$K,11,FALSE)+1</f>
        <v>0.96612123266893879</v>
      </c>
      <c r="D30" s="13">
        <v>0.9</v>
      </c>
      <c r="E30" s="13">
        <v>1</v>
      </c>
      <c r="F30" s="13">
        <v>0.2</v>
      </c>
      <c r="G30" s="13">
        <v>0.4</v>
      </c>
    </row>
    <row r="31" spans="1:7" x14ac:dyDescent="0.2">
      <c r="A31" t="s">
        <v>74</v>
      </c>
      <c r="B31" s="13">
        <f>VLOOKUP($A31,Analysis!$A:$K,10,FALSE)+1</f>
        <v>0.99510486964900713</v>
      </c>
      <c r="C31" s="13">
        <f>VLOOKUP($A31,Analysis!$A:$K,11,FALSE)+1</f>
        <v>0.96612123266893879</v>
      </c>
      <c r="D31" s="13">
        <v>0.9</v>
      </c>
      <c r="E31" s="13">
        <v>1</v>
      </c>
      <c r="F31" s="13">
        <v>0.2</v>
      </c>
      <c r="G31" s="13">
        <v>0.4</v>
      </c>
    </row>
    <row r="32" spans="1:7" x14ac:dyDescent="0.2">
      <c r="A32" t="s">
        <v>65</v>
      </c>
      <c r="B32" s="13">
        <f>VLOOKUP($A32,Analysis!$A:$K,10,FALSE)+1</f>
        <v>0.99510486964900713</v>
      </c>
      <c r="C32" s="13">
        <f>VLOOKUP($A32,Analysis!$A:$K,11,FALSE)+1</f>
        <v>0.96612123266893879</v>
      </c>
      <c r="D32" s="13">
        <v>0.9</v>
      </c>
      <c r="E32" s="13">
        <v>1</v>
      </c>
      <c r="F32" s="13">
        <v>0.2</v>
      </c>
      <c r="G32" s="13">
        <v>0.4</v>
      </c>
    </row>
    <row r="33" spans="1:7" x14ac:dyDescent="0.2">
      <c r="A33" t="s">
        <v>66</v>
      </c>
      <c r="B33" s="13">
        <f>VLOOKUP($A33,Analysis!$A:$K,10,FALSE)+1</f>
        <v>0.99510486964900691</v>
      </c>
      <c r="C33" s="13">
        <f>VLOOKUP($A33,Analysis!$A:$K,11,FALSE)+1</f>
        <v>0.96612123266893879</v>
      </c>
      <c r="D33" s="13">
        <v>0.9</v>
      </c>
      <c r="E33" s="13">
        <v>1</v>
      </c>
      <c r="F33" s="13">
        <v>0.2</v>
      </c>
      <c r="G33" s="13">
        <v>0.4</v>
      </c>
    </row>
    <row r="34" spans="1:7" x14ac:dyDescent="0.2">
      <c r="A34" t="s">
        <v>51</v>
      </c>
      <c r="B34" s="13">
        <f>VLOOKUP($A34,Analysis!$A:$K,10,FALSE)+1</f>
        <v>0.9908522643386718</v>
      </c>
      <c r="C34" s="13">
        <f>VLOOKUP($A34,Analysis!$A:$K,11,FALSE)+1</f>
        <v>0.96199248964919593</v>
      </c>
      <c r="D34" s="13">
        <v>0.9</v>
      </c>
      <c r="E34" s="13">
        <v>1</v>
      </c>
      <c r="F34" s="13">
        <v>0.2</v>
      </c>
      <c r="G34" s="13">
        <v>0.4</v>
      </c>
    </row>
    <row r="35" spans="1:7" x14ac:dyDescent="0.2">
      <c r="A35" t="s">
        <v>82</v>
      </c>
      <c r="B35" s="13">
        <f>VLOOKUP($A35,Analysis!$A:$K,10,FALSE)+1</f>
        <v>0.98356520895614541</v>
      </c>
      <c r="C35" s="13">
        <f>VLOOKUP($A35,Analysis!$A:$K,11,FALSE)+1</f>
        <v>0.95491767859819887</v>
      </c>
      <c r="D35" s="13">
        <v>0.9</v>
      </c>
      <c r="E35" s="13">
        <v>1</v>
      </c>
      <c r="F35" s="13">
        <v>0.2</v>
      </c>
      <c r="G35" s="13">
        <v>0.4</v>
      </c>
    </row>
    <row r="36" spans="1:7" x14ac:dyDescent="0.2">
      <c r="A36" t="s">
        <v>62</v>
      </c>
      <c r="B36" s="13">
        <f>VLOOKUP($A36,Analysis!$A:$K,10,FALSE)+1</f>
        <v>0.9835652089561453</v>
      </c>
      <c r="C36" s="13">
        <f>VLOOKUP($A36,Analysis!$A:$K,11,FALSE)+1</f>
        <v>0.95491767859819932</v>
      </c>
      <c r="D36" s="13">
        <v>0.9</v>
      </c>
      <c r="E36" s="13">
        <v>1</v>
      </c>
      <c r="F36" s="13">
        <v>0.2</v>
      </c>
      <c r="G36" s="13">
        <v>0.4</v>
      </c>
    </row>
    <row r="37" spans="1:7" x14ac:dyDescent="0.2">
      <c r="A37" t="s">
        <v>50</v>
      </c>
      <c r="B37" s="13">
        <f>VLOOKUP($A37,Analysis!$A:$K,10,FALSE)+1</f>
        <v>0.98277279584042099</v>
      </c>
      <c r="C37" s="13">
        <f>VLOOKUP($A37,Analysis!$A:$K,11,FALSE)+1</f>
        <v>0.95414834547613714</v>
      </c>
      <c r="D37" s="13">
        <v>0.9</v>
      </c>
      <c r="E37" s="13">
        <v>1</v>
      </c>
      <c r="F37" s="13">
        <v>0.2</v>
      </c>
      <c r="G37" s="13">
        <v>0.4</v>
      </c>
    </row>
    <row r="38" spans="1:7" x14ac:dyDescent="0.2">
      <c r="A38" t="s">
        <v>36</v>
      </c>
      <c r="B38" s="13">
        <f>VLOOKUP($A38,Analysis!$A:$K,10,FALSE)+1</f>
        <v>0.97480942550823346</v>
      </c>
      <c r="C38" s="13">
        <f>VLOOKUP($A38,Analysis!$A:$K,11,FALSE)+1</f>
        <v>0.94641691796915872</v>
      </c>
      <c r="D38" s="13">
        <v>0.9</v>
      </c>
      <c r="E38" s="13">
        <v>1</v>
      </c>
      <c r="F38" s="13">
        <v>0.2</v>
      </c>
      <c r="G38" s="13">
        <v>0.4</v>
      </c>
    </row>
    <row r="39" spans="1:7" x14ac:dyDescent="0.2">
      <c r="A39" t="s">
        <v>28</v>
      </c>
      <c r="B39" s="13">
        <f>VLOOKUP($A39,Analysis!$A:$K,10,FALSE)+1</f>
        <v>0.97406811851823683</v>
      </c>
      <c r="C39" s="13">
        <f>VLOOKUP($A39,Analysis!$A:$K,11,FALSE)+1</f>
        <v>0.94569720244489008</v>
      </c>
      <c r="D39" s="13">
        <v>0.9</v>
      </c>
      <c r="E39" s="13">
        <v>1</v>
      </c>
      <c r="F39" s="13">
        <v>0.2</v>
      </c>
      <c r="G39" s="13">
        <v>0.4</v>
      </c>
    </row>
    <row r="40" spans="1:7" x14ac:dyDescent="0.2">
      <c r="A40" t="s">
        <v>49</v>
      </c>
      <c r="B40" s="13">
        <f>VLOOKUP($A40,Analysis!$A:$K,10,FALSE)+1</f>
        <v>0.97034016772930509</v>
      </c>
      <c r="C40" s="13">
        <f>VLOOKUP($A40,Analysis!$A:$K,11,FALSE)+1</f>
        <v>0.94207783274689805</v>
      </c>
      <c r="D40" s="13">
        <v>0.9</v>
      </c>
      <c r="E40" s="13">
        <v>1</v>
      </c>
      <c r="F40" s="13">
        <v>0.2</v>
      </c>
      <c r="G40" s="13">
        <v>0.4</v>
      </c>
    </row>
    <row r="41" spans="1:7" x14ac:dyDescent="0.2">
      <c r="A41" t="s">
        <v>47</v>
      </c>
      <c r="B41" s="13">
        <f>VLOOKUP($A41,Analysis!$A:$K,10,FALSE)+1</f>
        <v>0.97034016772930509</v>
      </c>
      <c r="C41" s="13">
        <f>VLOOKUP($A41,Analysis!$A:$K,11,FALSE)+1</f>
        <v>0.94207783274689805</v>
      </c>
      <c r="D41" s="13">
        <v>0.9</v>
      </c>
      <c r="E41" s="13">
        <v>1</v>
      </c>
      <c r="F41" s="13">
        <v>0.2</v>
      </c>
      <c r="G41" s="13">
        <v>0.4</v>
      </c>
    </row>
    <row r="42" spans="1:7" x14ac:dyDescent="0.2">
      <c r="A42" t="s">
        <v>46</v>
      </c>
      <c r="B42" s="13">
        <f>VLOOKUP($A42,Analysis!$A:$K,10,FALSE)+1</f>
        <v>0.97034016772930509</v>
      </c>
      <c r="C42" s="13">
        <f>VLOOKUP($A42,Analysis!$A:$K,11,FALSE)+1</f>
        <v>0.94207783274689805</v>
      </c>
      <c r="D42" s="13">
        <v>0.9</v>
      </c>
      <c r="E42" s="13">
        <v>1</v>
      </c>
      <c r="F42" s="13">
        <v>0.2</v>
      </c>
      <c r="G42" s="13">
        <v>0.4</v>
      </c>
    </row>
    <row r="43" spans="1:7" x14ac:dyDescent="0.2">
      <c r="A43" t="s">
        <v>37</v>
      </c>
      <c r="B43" s="13">
        <f>VLOOKUP($A43,Analysis!$A:$K,10,FALSE)+1</f>
        <v>0.95234616379979642</v>
      </c>
      <c r="C43" s="13">
        <f>VLOOKUP($A43,Analysis!$A:$K,11,FALSE)+1</f>
        <v>0.92460792601921982</v>
      </c>
      <c r="D43" s="13">
        <v>0.9</v>
      </c>
      <c r="E43" s="13">
        <v>1</v>
      </c>
      <c r="F43" s="13">
        <v>0.2</v>
      </c>
      <c r="G43" s="13">
        <v>0.4</v>
      </c>
    </row>
    <row r="44" spans="1:7" x14ac:dyDescent="0.2">
      <c r="A44" t="s">
        <v>58</v>
      </c>
      <c r="B44" s="13">
        <f>VLOOKUP($A44,Analysis!$A:$K,10,FALSE)+1</f>
        <v>0.9502408197796558</v>
      </c>
      <c r="C44" s="13">
        <f>VLOOKUP($A44,Analysis!$A:$K,11,FALSE)+1</f>
        <v>0.92256390269869493</v>
      </c>
      <c r="D44" s="13">
        <v>0.9</v>
      </c>
      <c r="E44" s="13">
        <v>1</v>
      </c>
      <c r="F44" s="13">
        <v>0.2</v>
      </c>
      <c r="G44" s="13">
        <v>0.4</v>
      </c>
    </row>
    <row r="45" spans="1:7" x14ac:dyDescent="0.2">
      <c r="A45" t="s">
        <v>29</v>
      </c>
      <c r="B45" s="13">
        <f>VLOOKUP($A45,Analysis!$A:$K,10,FALSE)+1</f>
        <v>0.9502408197796558</v>
      </c>
      <c r="C45" s="13">
        <f>VLOOKUP($A45,Analysis!$A:$K,11,FALSE)+1</f>
        <v>0.92256390269869493</v>
      </c>
      <c r="D45" s="13">
        <v>0.9</v>
      </c>
      <c r="E45" s="13">
        <v>1</v>
      </c>
      <c r="F45" s="13">
        <v>0.2</v>
      </c>
      <c r="G45" s="13">
        <v>0.4</v>
      </c>
    </row>
    <row r="46" spans="1:7" x14ac:dyDescent="0.2">
      <c r="A46" t="s">
        <v>30</v>
      </c>
      <c r="B46" s="13">
        <f>VLOOKUP($A46,Analysis!$A:$K,10,FALSE)+1</f>
        <v>0.9395490831661899</v>
      </c>
      <c r="C46" s="13">
        <f>VLOOKUP($A46,Analysis!$A:$K,11,FALSE)+1</f>
        <v>0.91218357588950472</v>
      </c>
      <c r="D46" s="13">
        <v>0.9</v>
      </c>
      <c r="E46" s="13">
        <v>1</v>
      </c>
      <c r="F46" s="13">
        <v>0.2</v>
      </c>
      <c r="G46" s="13">
        <v>0.4</v>
      </c>
    </row>
    <row r="47" spans="1:7" x14ac:dyDescent="0.2">
      <c r="A47" t="s">
        <v>31</v>
      </c>
      <c r="B47" s="13">
        <f>VLOOKUP($A47,Analysis!$A:$K,10,FALSE)+1</f>
        <v>0.93871097634007916</v>
      </c>
      <c r="C47" s="13">
        <f>VLOOKUP($A47,Analysis!$A:$K,11,FALSE)+1</f>
        <v>0.91136987994182483</v>
      </c>
      <c r="D47" s="13">
        <v>0.9</v>
      </c>
      <c r="E47" s="13">
        <v>1</v>
      </c>
      <c r="F47" s="13">
        <v>0.2</v>
      </c>
      <c r="G47" s="13">
        <v>0.4</v>
      </c>
    </row>
    <row r="48" spans="1:7" x14ac:dyDescent="0.2">
      <c r="A48" t="s">
        <v>60</v>
      </c>
      <c r="B48" s="13">
        <f>VLOOKUP($A48,Analysis!$A:$K,10,FALSE)+1</f>
        <v>0.92564976076555039</v>
      </c>
      <c r="C48" s="13">
        <f>VLOOKUP($A48,Analysis!$A:$K,11,FALSE)+1</f>
        <v>0.89868908812189319</v>
      </c>
      <c r="D48" s="13">
        <v>0.9</v>
      </c>
      <c r="E48" s="13">
        <v>1</v>
      </c>
      <c r="F48" s="13">
        <v>0.2</v>
      </c>
      <c r="G48" s="13">
        <v>0.4</v>
      </c>
    </row>
    <row r="49" spans="1:7" x14ac:dyDescent="0.2">
      <c r="A49" t="s">
        <v>34</v>
      </c>
      <c r="B49" s="13">
        <f>VLOOKUP($A49,Analysis!$A:$K,10,FALSE)+1</f>
        <v>0.90525361910133484</v>
      </c>
      <c r="C49" s="13">
        <f>VLOOKUP($A49,Analysis!$A:$K,11,FALSE)+1</f>
        <v>0.87888700883624749</v>
      </c>
      <c r="D49" s="13">
        <v>0.9</v>
      </c>
      <c r="E49" s="13">
        <v>1</v>
      </c>
      <c r="F49" s="13">
        <v>0.2</v>
      </c>
      <c r="G49" s="13">
        <v>0.4</v>
      </c>
    </row>
    <row r="50" spans="1:7" x14ac:dyDescent="0.2">
      <c r="A50" t="s">
        <v>32</v>
      </c>
      <c r="B50" s="13">
        <f>VLOOKUP($A50,Analysis!$A:$K,10,FALSE)+1</f>
        <v>0.90525361910133484</v>
      </c>
      <c r="C50" s="13">
        <f>VLOOKUP($A50,Analysis!$A:$K,11,FALSE)+1</f>
        <v>0.87888700883624749</v>
      </c>
      <c r="D50" s="13">
        <v>0.9</v>
      </c>
      <c r="E50" s="13">
        <v>1</v>
      </c>
      <c r="F50" s="13">
        <v>0.2</v>
      </c>
      <c r="G50" s="13">
        <v>0.4</v>
      </c>
    </row>
    <row r="51" spans="1:7" x14ac:dyDescent="0.2">
      <c r="A51" t="s">
        <v>33</v>
      </c>
      <c r="B51" s="13">
        <f>VLOOKUP($A51,Analysis!$A:$K,10,FALSE)+1</f>
        <v>0.86396841511562317</v>
      </c>
      <c r="C51" s="13">
        <f>VLOOKUP($A51,Analysis!$A:$K,11,FALSE)+1</f>
        <v>0.83880428652002259</v>
      </c>
      <c r="D51" s="13">
        <v>0.9</v>
      </c>
      <c r="E51" s="13">
        <v>1</v>
      </c>
      <c r="F51" s="13">
        <v>0.2</v>
      </c>
      <c r="G51" s="13">
        <v>0.4</v>
      </c>
    </row>
    <row r="52" spans="1:7" x14ac:dyDescent="0.2">
      <c r="A52" t="s">
        <v>39</v>
      </c>
      <c r="B52" s="13">
        <f>VLOOKUP($A52,Analysis!$A:$K,10,FALSE)+1</f>
        <v>0.83996188327007903</v>
      </c>
      <c r="C52" s="13">
        <f>VLOOKUP($A52,Analysis!$A:$K,11,FALSE)+1</f>
        <v>0.81549697404862043</v>
      </c>
      <c r="D52" s="13">
        <v>0.9</v>
      </c>
      <c r="E52" s="13">
        <v>1</v>
      </c>
      <c r="F52" s="13">
        <v>0.2</v>
      </c>
      <c r="G52" s="13">
        <v>0.4</v>
      </c>
    </row>
    <row r="53" spans="1:7" x14ac:dyDescent="0.2">
      <c r="A53" t="s">
        <v>38</v>
      </c>
      <c r="B53" s="13">
        <f>VLOOKUP($A53,Analysis!$A:$K,10,FALSE)+1</f>
        <v>0.80320771361165244</v>
      </c>
      <c r="C53" s="13">
        <f>VLOOKUP($A53,Analysis!$A:$K,11,FALSE)+1</f>
        <v>0.77981331418607036</v>
      </c>
      <c r="D53" s="13">
        <v>0.9</v>
      </c>
      <c r="E53" s="13">
        <v>1</v>
      </c>
      <c r="F53" s="13">
        <v>0.2</v>
      </c>
      <c r="G53" s="13">
        <v>0.4</v>
      </c>
    </row>
    <row r="54" spans="1:7" x14ac:dyDescent="0.2">
      <c r="A54" t="s">
        <v>48</v>
      </c>
      <c r="B54" s="13">
        <f>VLOOKUP($A54,Analysis!$A:$K,10,FALSE)+1</f>
        <v>0.77564866795417875</v>
      </c>
      <c r="C54" s="13">
        <f>VLOOKUP($A54,Analysis!$A:$K,11,FALSE)+1</f>
        <v>0.75305695917881421</v>
      </c>
      <c r="D54" s="13">
        <v>0.9</v>
      </c>
      <c r="E54" s="13">
        <v>1</v>
      </c>
      <c r="F54" s="13">
        <v>0.2</v>
      </c>
      <c r="G54" s="13">
        <v>0.4</v>
      </c>
    </row>
    <row r="55" spans="1:7" x14ac:dyDescent="0.2">
      <c r="A55" t="s">
        <v>59</v>
      </c>
      <c r="B55" s="13">
        <f>VLOOKUP($A55,Analysis!$A:$K,10,FALSE)+1</f>
        <v>0.77308325358851671</v>
      </c>
      <c r="C55" s="13">
        <f>VLOOKUP($A55,Analysis!$A:$K,11,FALSE)+1</f>
        <v>0.75056626561991913</v>
      </c>
      <c r="D55" s="13">
        <v>0.9</v>
      </c>
      <c r="E55" s="13">
        <v>1</v>
      </c>
      <c r="F55" s="13">
        <v>0.2</v>
      </c>
      <c r="G55" s="13">
        <v>0.4</v>
      </c>
    </row>
  </sheetData>
  <autoFilter ref="A3:G55" xr:uid="{00000000-0001-0000-0200-000000000000}">
    <sortState xmlns:xlrd2="http://schemas.microsoft.com/office/spreadsheetml/2017/richdata2" ref="A4:G55">
      <sortCondition descending="1" ref="B3:B55"/>
    </sortState>
  </autoFilter>
  <sortState xmlns:xlrd2="http://schemas.microsoft.com/office/spreadsheetml/2017/richdata2" ref="A4:G55">
    <sortCondition descending="1" ref="B4:B55"/>
  </sortState>
  <pageMargins left="0.75" right="0.75" top="1" bottom="1" header="0.5" footer="0.5"/>
  <pageSetup orientation="landscape" r:id="rId1"/>
  <headerFooter alignWithMargins="0">
    <oddHeader>&amp;RExhibit ARC-2
Page &amp;P of &amp;N</oddHeader>
    <oddFooter>&amp;C&amp;"Calibri,Regular"&amp;11&amp;B&amp;K000000AEP CONFIDENTIAL</oddFooter>
    <evenFooter>&amp;C&amp;"Calibri,Regular"&amp;11&amp;B&amp;K000000AEP CONFIDENTIAL</evenFooter>
    <firstFooter>&amp;C&amp;"Calibri,Regular"&amp;11&amp;B&amp;K000000AEP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kFwcHJvdmVkU3VnZ2VzdGlvbiI+PGVsZW1lbnQgdWlkPSIxZjZhOThkNS00ZTZhLTQwNmYtODI1OC0zZjA3YjYxYTFiOTgiIHZhbHVlPSIiIHhtbG5zPSJodHRwOi8vd3d3LmJvbGRvbmphbWVzLmNvbS8yMDA4LzAxL3NpZS9pbnRlcm5hbC9sYWJlbCIgLz48ZWxlbWVudCB1aWQ9ImI3NjBhZGE1LTEyYmUtNGE5OS05YzU4LWUzODY1NTc4N2UzMyIgdmFsdWU9IiIgeG1sbnM9Imh0dHA6Ly93d3cuYm9sZG9uamFtZXMuY29tLzIwMDgvMDEvc2llL2ludGVybmFsL2xhYmVsIiAvPjwvc2lzbD48VXNlck5hbWU+Q09SUFxzMjkxNjc5PC9Vc2VyTmFtZT48RGF0ZVRpbWU+MTAvNC8yMDIyIDI6MDY6MzYgUE08L0RhdGVUaW1lPjxMYWJlbFN0cmluZz5BRVAgQ29uZmlkZW50aWFs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ApprovedSuggestion">
  <element uid="1f6a98d5-4e6a-406f-8258-3f07b61a1b98" value=""/>
  <element uid="b760ada5-12be-4a99-9c58-e38655787e33" value=""/>
</sisl>
</file>

<file path=customXml/itemProps1.xml><?xml version="1.0" encoding="utf-8"?>
<ds:datastoreItem xmlns:ds="http://schemas.openxmlformats.org/officeDocument/2006/customXml" ds:itemID="{85FF88E0-7F07-44E3-B9D6-2850682A8819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6888f76-1100-40b0-929b-1efe9044426d"/>
    <ds:schemaRef ds:uri="f88ffb1c-9230-4705-a789-27bae69f582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3FFBE9-C687-40FC-B840-99CDB55B7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22A05-8440-46C0-8E64-75B05D90B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C3FAEB-892B-4C83-B3F4-E4075C4872CE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D07A764B-3328-4A6E-9C4A-31B26D15AD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Analysis</vt:lpstr>
      <vt:lpstr>Chart Data</vt:lpstr>
      <vt:lpstr>Chart1</vt:lpstr>
    </vt:vector>
  </TitlesOfParts>
  <Company>IT-CPS-3/8/1-(Help#=8-835-3050)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 Jolley</dc:creator>
  <cp:keywords/>
  <cp:lastModifiedBy>Kim Nauman</cp:lastModifiedBy>
  <cp:lastPrinted>2020-03-26T16:58:47Z</cp:lastPrinted>
  <dcterms:created xsi:type="dcterms:W3CDTF">2006-04-24T18:34:11Z</dcterms:created>
  <dcterms:modified xsi:type="dcterms:W3CDTF">2025-08-18T15:47:29Z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3ebf4b24-7b60-4fbc-bcc0-5d899d7ef0ad</vt:lpwstr>
  </property>
  <property fmtid="{D5CDD505-2E9C-101B-9397-08002B2CF9AE}" pid="3" name="bjSaver">
    <vt:lpwstr>dxSJG2EiS6sbSoQmZxiBQylT3SO8hDM+</vt:lpwstr>
  </property>
  <property fmtid="{D5CDD505-2E9C-101B-9397-08002B2CF9AE}" pid="4" name="bjDocumentSecurityLabel">
    <vt:lpwstr>AEP Confidential</vt:lpwstr>
  </property>
  <property fmtid="{D5CDD505-2E9C-101B-9397-08002B2CF9AE}" pid="5" name="bjCentreFooterLabel-even">
    <vt:lpwstr>&amp;"Calibri,Regular"&amp;11&amp;B&amp;K000000AEP CONFIDENTIAL</vt:lpwstr>
  </property>
  <property fmtid="{D5CDD505-2E9C-101B-9397-08002B2CF9AE}" pid="6" name="Visual Markings Removed">
    <vt:lpwstr>No</vt:lpwstr>
  </property>
  <property fmtid="{D5CDD505-2E9C-101B-9397-08002B2CF9AE}" pid="7" name="bjCentreFooterLabel-first">
    <vt:lpwstr>&amp;"Calibri,Regular"&amp;11&amp;B&amp;K000000AEP CONFIDENTIAL</vt:lpwstr>
  </property>
  <property fmtid="{D5CDD505-2E9C-101B-9397-08002B2CF9AE}" pid="8" name="bjCentreFooterLabel">
    <vt:lpwstr>&amp;"Calibri,Regular"&amp;11&amp;B&amp;K000000AEP CONFIDENTIAL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policy="e9c0b8d7-bdb4-4fd3-b62a-f50327aaefce" origin="userApprovedSuggestion" xmlns="http://w</vt:lpwstr>
  </property>
  <property fmtid="{D5CDD505-2E9C-101B-9397-08002B2CF9AE}" pid="10" name="bjDocumentLabelXML-0">
    <vt:lpwstr>ww.boldonjames.com/2008/01/sie/internal/label"&gt;&lt;element uid="1f6a98d5-4e6a-406f-8258-3f07b61a1b98" value="" /&gt;&lt;element uid="b760ada5-12be-4a99-9c58-e38655787e33" value="" /&gt;&lt;/sisl&gt;</vt:lpwstr>
  </property>
  <property fmtid="{D5CDD505-2E9C-101B-9397-08002B2CF9AE}" pid="11" name="MSIP_Label_ca1b0da0-8f50-4f04-9edf-df46c2e35df5_SiteId">
    <vt:lpwstr>15f3c881-6b03-4ff6-8559-77bf5177818f</vt:lpwstr>
  </property>
  <property fmtid="{D5CDD505-2E9C-101B-9397-08002B2CF9AE}" pid="12" name="MSIP_Label_ca1b0da0-8f50-4f04-9edf-df46c2e35df5_Name">
    <vt:lpwstr>AEP Confidential</vt:lpwstr>
  </property>
  <property fmtid="{D5CDD505-2E9C-101B-9397-08002B2CF9AE}" pid="13" name="MSIP_Label_ca1b0da0-8f50-4f04-9edf-df46c2e35df5_Enabled">
    <vt:lpwstr>true</vt:lpwstr>
  </property>
  <property fmtid="{D5CDD505-2E9C-101B-9397-08002B2CF9AE}" pid="14" name="bjClsUserRVM">
    <vt:lpwstr>[]</vt:lpwstr>
  </property>
  <property fmtid="{D5CDD505-2E9C-101B-9397-08002B2CF9AE}" pid="15" name="bjLabelHistoryID">
    <vt:lpwstr>{5BC3FAEB-892B-4C83-B3F4-E4075C4872CE}</vt:lpwstr>
  </property>
  <property fmtid="{D5CDD505-2E9C-101B-9397-08002B2CF9AE}" pid="16" name="MSIP_Label_85f73bb4-fdd9-4d27-8bad-8de5101a60b4_SiteId">
    <vt:lpwstr>15f3c881-6b03-4ff6-8559-77bf5177818f</vt:lpwstr>
  </property>
  <property fmtid="{D5CDD505-2E9C-101B-9397-08002B2CF9AE}" pid="17" name="MSIP_Label_85f73bb4-fdd9-4d27-8bad-8de5101a60b4_Name">
    <vt:lpwstr>Confidential [C]</vt:lpwstr>
  </property>
  <property fmtid="{D5CDD505-2E9C-101B-9397-08002B2CF9AE}" pid="18" name="MSIP_Label_85f73bb4-fdd9-4d27-8bad-8de5101a60b4_Enabled">
    <vt:lpwstr>true</vt:lpwstr>
  </property>
  <property fmtid="{D5CDD505-2E9C-101B-9397-08002B2CF9AE}" pid="19" name="ContentTypeId">
    <vt:lpwstr>0x0101004DF805D1E1DA4A49A223477D3B105720</vt:lpwstr>
  </property>
  <property fmtid="{D5CDD505-2E9C-101B-9397-08002B2CF9AE}" pid="20" name="MediaServiceImageTags">
    <vt:lpwstr/>
  </property>
</Properties>
</file>