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Q55\Spaeth\"/>
    </mc:Choice>
  </mc:AlternateContent>
  <xr:revisionPtr revIDLastSave="0" documentId="8_{EAD14CFB-0895-48D9-B7ED-A52745474750}" xr6:coauthVersionLast="47" xr6:coauthVersionMax="47" xr10:uidLastSave="{00000000-0000-0000-0000-000000000000}"/>
  <bookViews>
    <workbookView xWindow="-28920" yWindow="-120" windowWidth="29040" windowHeight="15720" firstSheet="2" activeTab="2" xr2:uid="{00000000-000D-0000-FFFF-FFFF00000000}"/>
  </bookViews>
  <sheets>
    <sheet name="W43-Surcharge Book 2 Bill" sheetId="13" state="hidden" r:id="rId1"/>
    <sheet name="W42-Book 2 Bill" sheetId="4" state="hidden" r:id="rId2"/>
    <sheet name="W14-Annualize EOP Customers" sheetId="10" r:id="rId3"/>
    <sheet name="W15-Weather Norm" sheetId="8" r:id="rId4"/>
    <sheet name="O&amp;M % Calc 2025" sheetId="15" r:id="rId5"/>
    <sheet name="Var O&amp;M March 2025" sheetId="16" r:id="rId6"/>
  </sheets>
  <externalReferences>
    <externalReference r:id="rId7"/>
  </externalReferences>
  <definedNames>
    <definedName name="_xlnm.Print_Area" localSheetId="1">'W42-Book 2 Bill'!$A$1:$K$13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" i="15" l="1"/>
  <c r="E11" i="10" l="1"/>
  <c r="E47" i="15"/>
  <c r="F32" i="16" l="1"/>
  <c r="E45" i="15" s="1"/>
  <c r="H32" i="16" l="1"/>
  <c r="E50" i="15" l="1"/>
  <c r="A45" i="15"/>
  <c r="A47" i="15" s="1"/>
  <c r="A50" i="15" s="1"/>
  <c r="A52" i="15" s="1"/>
  <c r="A23" i="15"/>
  <c r="A25" i="15" s="1"/>
  <c r="A15" i="15"/>
  <c r="A17" i="15" s="1"/>
  <c r="I11" i="4" l="1"/>
  <c r="E35" i="15" s="1"/>
  <c r="E40" i="15" s="1"/>
  <c r="I11" i="13" l="1"/>
  <c r="E52" i="15" s="1"/>
  <c r="E13" i="8" l="1"/>
  <c r="E13" i="10"/>
  <c r="I11" i="10"/>
  <c r="I11" i="8"/>
  <c r="I13" i="10" l="1"/>
  <c r="I13" i="8"/>
</calcChain>
</file>

<file path=xl/sharedStrings.xml><?xml version="1.0" encoding="utf-8"?>
<sst xmlns="http://schemas.openxmlformats.org/spreadsheetml/2006/main" count="138" uniqueCount="92">
  <si>
    <t>Kentucky Power Company</t>
  </si>
  <si>
    <t>LINE   NO.</t>
  </si>
  <si>
    <t>DESCRIPTION</t>
  </si>
  <si>
    <t>KPCO TOTAL COMPANY ADJUSTMENT</t>
  </si>
  <si>
    <t>ALLOCATION FACTOR</t>
  </si>
  <si>
    <t>KENTUCKY PSC RETAIL JURISDICTION ADJUSTMENT</t>
  </si>
  <si>
    <t>Off System Sales</t>
  </si>
  <si>
    <t>Retail Revenue</t>
  </si>
  <si>
    <t>Specific</t>
  </si>
  <si>
    <t>44x</t>
  </si>
  <si>
    <t>ALLOCATION METHOD</t>
  </si>
  <si>
    <t>Adjustment to recognize accrued surcharge revenue differences</t>
  </si>
  <si>
    <t>Increase Firm Sales</t>
  </si>
  <si>
    <t xml:space="preserve">Adjust per books firm sales revenue to billing analysis level of firm sales revenue </t>
  </si>
  <si>
    <t>Purchased Power</t>
  </si>
  <si>
    <t>Adjust test year weather to normal weather</t>
  </si>
  <si>
    <t>KENTUCKY POWER COMPANY</t>
  </si>
  <si>
    <t>DEVELOPMENT OF OPERATING RATIO</t>
  </si>
  <si>
    <t>Line</t>
  </si>
  <si>
    <t>No.</t>
  </si>
  <si>
    <t>Description</t>
  </si>
  <si>
    <t>Amount</t>
  </si>
  <si>
    <t>Operating Revenues</t>
  </si>
  <si>
    <t>Sales of Electricity</t>
  </si>
  <si>
    <t>BSRR Revenue Adjustment</t>
  </si>
  <si>
    <t>Capacity Charge Revenues Rockport Unit Power Agreement</t>
  </si>
  <si>
    <t>System Sales Revenue Adjustment</t>
  </si>
  <si>
    <t>Environmental Surcharge Adjustment</t>
  </si>
  <si>
    <t>HEAP Surcharge Adjustment</t>
  </si>
  <si>
    <t>Economic Development Rider Adjustment</t>
  </si>
  <si>
    <t>Surcharge Book to Bill</t>
  </si>
  <si>
    <t>Book to Bill</t>
  </si>
  <si>
    <t>Fuel Under (Over) Revenues</t>
  </si>
  <si>
    <t>Total</t>
  </si>
  <si>
    <t>Sum</t>
  </si>
  <si>
    <t>Operating Expenses</t>
  </si>
  <si>
    <t>Total Adjusted Variable O&amp;M</t>
  </si>
  <si>
    <t>Total O&amp;M Labor</t>
  </si>
  <si>
    <t>Adjusted O&amp;M Less Labor Expense</t>
  </si>
  <si>
    <t>Operating Ratio</t>
  </si>
  <si>
    <t>PPA Rider Adj</t>
  </si>
  <si>
    <t>Fed Tax Cut Rider Adj</t>
  </si>
  <si>
    <t>Adjust firm sales revenue to annualize end of test year number of customers on each tariff</t>
  </si>
  <si>
    <t>Decrease Firm Sales</t>
  </si>
  <si>
    <t>Decrease Purchased Power Expense</t>
  </si>
  <si>
    <t>W44</t>
  </si>
  <si>
    <t>TWELVE MONTHS ENDED May 2025</t>
  </si>
  <si>
    <t>Variable O&amp;M Detail</t>
  </si>
  <si>
    <t>KPCo TOTAL</t>
  </si>
  <si>
    <t>NON-KY P.S.C</t>
  </si>
  <si>
    <t>COMPANY</t>
  </si>
  <si>
    <t>JURIS</t>
  </si>
  <si>
    <t>KENTUCKY PSC</t>
  </si>
  <si>
    <t>GOING LEVEL</t>
  </si>
  <si>
    <t>ADJUSTED</t>
  </si>
  <si>
    <t>PER BOOKS</t>
  </si>
  <si>
    <t>WHOLESALE</t>
  </si>
  <si>
    <t>JURIS ONLY</t>
  </si>
  <si>
    <t>ADJUSTMENTS</t>
  </si>
  <si>
    <t>KY PSC JURIS</t>
  </si>
  <si>
    <t xml:space="preserve">     456-Other Electric LSE Charge - Retail Demand</t>
  </si>
  <si>
    <t xml:space="preserve">     456-Other Electric LSE Charge - Retail Energy</t>
  </si>
  <si>
    <t xml:space="preserve">     501-Fuel Delivered and Consumed</t>
  </si>
  <si>
    <t xml:space="preserve">     501-Gas Reservation Fee</t>
  </si>
  <si>
    <t xml:space="preserve">     501-Fuel Other</t>
  </si>
  <si>
    <t xml:space="preserve">     5010005-Def Fuel</t>
  </si>
  <si>
    <t xml:space="preserve">     502-Steam / Consumables</t>
  </si>
  <si>
    <t xml:space="preserve">     509-Allowances</t>
  </si>
  <si>
    <t xml:space="preserve">     555-Purchased Power Expense Demand</t>
  </si>
  <si>
    <t xml:space="preserve">     555-Purchased Power Expense Energy</t>
  </si>
  <si>
    <t xml:space="preserve">     565  LSE Transmission Purchases </t>
  </si>
  <si>
    <t xml:space="preserve">     575- PJM Admin</t>
  </si>
  <si>
    <t xml:space="preserve">     901-Supervision &amp; Engineering</t>
  </si>
  <si>
    <t xml:space="preserve">     902-Meter Reading</t>
  </si>
  <si>
    <t xml:space="preserve">     903-Customer Records &amp; Collection Expense</t>
  </si>
  <si>
    <t xml:space="preserve">     9040000-Uncollectable Accounts</t>
  </si>
  <si>
    <t xml:space="preserve">     9040007-Uncollectible Misc Receivables</t>
  </si>
  <si>
    <t xml:space="preserve">     905-Misc Customer Accounts</t>
  </si>
  <si>
    <t xml:space="preserve">     907-Supervision</t>
  </si>
  <si>
    <t xml:space="preserve">     908-Customer Assistance</t>
  </si>
  <si>
    <t xml:space="preserve">     909-Information &amp; Instruction</t>
  </si>
  <si>
    <t xml:space="preserve">     910-Misc Customer Service</t>
  </si>
  <si>
    <t xml:space="preserve">     911-Supervision</t>
  </si>
  <si>
    <t xml:space="preserve">     912-Demo &amp; Selling</t>
  </si>
  <si>
    <t xml:space="preserve">     913-Advertising</t>
  </si>
  <si>
    <t xml:space="preserve">     916-Misc SALES Expense</t>
  </si>
  <si>
    <t>Sch 6. Customer accounts and customer services labor expense</t>
  </si>
  <si>
    <t>Update when Final</t>
  </si>
  <si>
    <t>Test Year Twelve Months Ended 5/31/2025</t>
  </si>
  <si>
    <t>Witness: Michael Spaeth</t>
  </si>
  <si>
    <t>Annualize Base Revenue</t>
  </si>
  <si>
    <t>Decrease firm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</si>
</sst>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u/>
      <sz val="12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/>
    <xf numFmtId="0" fontId="2" fillId="2" borderId="0" xfId="2" applyFill="1"/>
    <xf numFmtId="0" fontId="2" fillId="2" borderId="0" xfId="2" applyFill="1" applyAlignment="1"/>
    <xf numFmtId="0" fontId="0" fillId="2" borderId="0" xfId="0" applyFill="1"/>
    <xf numFmtId="0" fontId="4" fillId="2" borderId="0" xfId="2" applyFont="1" applyFill="1"/>
    <xf numFmtId="0" fontId="2" fillId="3" borderId="2" xfId="2" applyFill="1" applyBorder="1" applyAlignment="1">
      <alignment horizontal="center" vertical="center" wrapText="1"/>
    </xf>
    <xf numFmtId="0" fontId="2" fillId="2" borderId="0" xfId="2" applyFill="1" applyAlignment="1">
      <alignment horizontal="center"/>
    </xf>
    <xf numFmtId="164" fontId="2" fillId="2" borderId="0" xfId="3" applyNumberFormat="1" applyFont="1" applyFill="1" applyAlignment="1"/>
    <xf numFmtId="164" fontId="2" fillId="2" borderId="0" xfId="3" applyNumberFormat="1" applyFont="1" applyFill="1" applyAlignment="1">
      <alignment horizontal="center"/>
    </xf>
    <xf numFmtId="164" fontId="2" fillId="3" borderId="3" xfId="3" applyNumberFormat="1" applyFont="1" applyFill="1" applyBorder="1" applyAlignment="1">
      <alignment horizontal="center"/>
    </xf>
    <xf numFmtId="165" fontId="2" fillId="2" borderId="0" xfId="4" applyNumberFormat="1" applyFont="1" applyFill="1"/>
    <xf numFmtId="0" fontId="2" fillId="3" borderId="3" xfId="2" applyFill="1" applyBorder="1"/>
    <xf numFmtId="0" fontId="5" fillId="2" borderId="0" xfId="2" applyFont="1" applyFill="1"/>
    <xf numFmtId="165" fontId="2" fillId="3" borderId="3" xfId="4" applyNumberFormat="1" applyFont="1" applyFill="1" applyBorder="1"/>
    <xf numFmtId="43" fontId="2" fillId="2" borderId="0" xfId="1" applyFont="1" applyFill="1" applyAlignment="1">
      <alignment horizontal="center"/>
    </xf>
    <xf numFmtId="0" fontId="2" fillId="2" borderId="1" xfId="2" applyFill="1" applyBorder="1" applyAlignment="1">
      <alignment horizontal="center" vertical="center" wrapText="1"/>
    </xf>
    <xf numFmtId="0" fontId="2" fillId="2" borderId="1" xfId="2" applyFill="1" applyBorder="1" applyAlignment="1">
      <alignment horizontal="center" vertical="center" wrapText="1"/>
    </xf>
    <xf numFmtId="0" fontId="6" fillId="2" borderId="0" xfId="0" applyFont="1" applyFill="1"/>
    <xf numFmtId="165" fontId="0" fillId="0" borderId="0" xfId="5" applyNumberFormat="1" applyFont="1" applyFill="1"/>
    <xf numFmtId="165" fontId="0" fillId="4" borderId="0" xfId="5" applyNumberFormat="1" applyFont="1" applyFill="1"/>
    <xf numFmtId="0" fontId="4" fillId="4" borderId="0" xfId="2" applyFont="1" applyFill="1"/>
    <xf numFmtId="165" fontId="8" fillId="0" borderId="0" xfId="4" applyNumberFormat="1" applyFont="1" applyFill="1"/>
    <xf numFmtId="0" fontId="9" fillId="0" borderId="0" xfId="0" applyFont="1" applyFill="1"/>
    <xf numFmtId="164" fontId="9" fillId="0" borderId="0" xfId="1" applyNumberFormat="1" applyFont="1" applyFill="1"/>
    <xf numFmtId="164" fontId="9" fillId="0" borderId="0" xfId="1" applyNumberFormat="1" applyFont="1" applyFill="1" applyAlignment="1">
      <alignment horizontal="center"/>
    </xf>
    <xf numFmtId="17" fontId="9" fillId="0" borderId="0" xfId="0" applyNumberFormat="1" applyFont="1" applyFill="1"/>
    <xf numFmtId="164" fontId="8" fillId="0" borderId="0" xfId="1" applyNumberFormat="1" applyFont="1" applyFill="1" applyAlignment="1">
      <alignment horizontal="right"/>
    </xf>
    <xf numFmtId="164" fontId="9" fillId="0" borderId="0" xfId="0" applyNumberFormat="1" applyFont="1" applyFill="1"/>
    <xf numFmtId="0" fontId="9" fillId="0" borderId="1" xfId="0" applyFont="1" applyFill="1" applyBorder="1"/>
    <xf numFmtId="164" fontId="9" fillId="0" borderId="1" xfId="1" applyNumberFormat="1" applyFont="1" applyFill="1" applyBorder="1"/>
    <xf numFmtId="164" fontId="9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/>
    <xf numFmtId="0" fontId="8" fillId="0" borderId="0" xfId="0" applyFont="1" applyFill="1"/>
    <xf numFmtId="165" fontId="8" fillId="0" borderId="0" xfId="6" applyNumberFormat="1" applyFont="1" applyFill="1"/>
    <xf numFmtId="164" fontId="8" fillId="0" borderId="0" xfId="7" applyNumberFormat="1" applyFont="1" applyFill="1"/>
    <xf numFmtId="164" fontId="8" fillId="0" borderId="1" xfId="7" applyNumberFormat="1" applyFont="1" applyFill="1" applyBorder="1"/>
    <xf numFmtId="164" fontId="8" fillId="0" borderId="0" xfId="7" applyNumberFormat="1" applyFont="1" applyFill="1" applyBorder="1"/>
    <xf numFmtId="37" fontId="8" fillId="0" borderId="0" xfId="0" applyNumberFormat="1" applyFont="1" applyFill="1" applyAlignment="1">
      <alignment horizontal="right"/>
    </xf>
    <xf numFmtId="165" fontId="8" fillId="0" borderId="0" xfId="5" applyNumberFormat="1" applyFont="1" applyFill="1"/>
    <xf numFmtId="165" fontId="9" fillId="0" borderId="0" xfId="0" applyNumberFormat="1" applyFont="1" applyFill="1"/>
    <xf numFmtId="7" fontId="8" fillId="0" borderId="0" xfId="0" applyNumberFormat="1" applyFont="1" applyFill="1" applyAlignment="1">
      <alignment horizontal="center"/>
    </xf>
    <xf numFmtId="5" fontId="9" fillId="0" borderId="0" xfId="0" applyNumberFormat="1" applyFont="1" applyFill="1"/>
    <xf numFmtId="0" fontId="11" fillId="0" borderId="0" xfId="0" applyFont="1" applyFill="1"/>
    <xf numFmtId="10" fontId="9" fillId="0" borderId="0" xfId="8" applyNumberFormat="1" applyFont="1" applyFill="1"/>
    <xf numFmtId="9" fontId="9" fillId="0" borderId="0" xfId="9" applyFont="1" applyFill="1"/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 wrapText="1"/>
    </xf>
    <xf numFmtId="0" fontId="4" fillId="2" borderId="0" xfId="2" applyFont="1" applyFill="1" applyAlignment="1">
      <alignment horizontal="center"/>
    </xf>
    <xf numFmtId="0" fontId="2" fillId="2" borderId="1" xfId="2" applyFill="1" applyBorder="1" applyAlignment="1">
      <alignment horizontal="center" vertical="center" wrapText="1"/>
    </xf>
    <xf numFmtId="0" fontId="8" fillId="0" borderId="0" xfId="2" applyFont="1" applyFill="1"/>
    <xf numFmtId="0" fontId="8" fillId="0" borderId="0" xfId="2" applyFont="1" applyFill="1" applyAlignment="1"/>
    <xf numFmtId="0" fontId="7" fillId="0" borderId="0" xfId="2" applyFont="1" applyFill="1" applyAlignment="1">
      <alignment horizontal="center"/>
    </xf>
    <xf numFmtId="0" fontId="7" fillId="0" borderId="0" xfId="2" applyFont="1" applyFill="1" applyAlignment="1">
      <alignment horizontal="center" wrapText="1"/>
    </xf>
    <xf numFmtId="0" fontId="7" fillId="0" borderId="0" xfId="2" applyFont="1" applyFill="1"/>
    <xf numFmtId="0" fontId="8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center"/>
    </xf>
    <xf numFmtId="164" fontId="8" fillId="0" borderId="0" xfId="3" applyNumberFormat="1" applyFont="1" applyFill="1" applyAlignment="1"/>
    <xf numFmtId="164" fontId="8" fillId="0" borderId="0" xfId="3" applyNumberFormat="1" applyFont="1" applyFill="1" applyAlignment="1">
      <alignment horizontal="center"/>
    </xf>
    <xf numFmtId="164" fontId="8" fillId="0" borderId="3" xfId="3" applyNumberFormat="1" applyFont="1" applyFill="1" applyBorder="1" applyAlignment="1">
      <alignment horizontal="center"/>
    </xf>
    <xf numFmtId="0" fontId="8" fillId="0" borderId="3" xfId="2" applyFont="1" applyFill="1" applyBorder="1"/>
    <xf numFmtId="0" fontId="10" fillId="0" borderId="0" xfId="2" applyFont="1" applyFill="1"/>
    <xf numFmtId="165" fontId="8" fillId="0" borderId="3" xfId="4" applyNumberFormat="1" applyFont="1" applyFill="1" applyBorder="1"/>
    <xf numFmtId="43" fontId="8" fillId="0" borderId="0" xfId="1" applyFont="1" applyFill="1" applyAlignment="1">
      <alignment horizontal="center"/>
    </xf>
    <xf numFmtId="165" fontId="9" fillId="0" borderId="0" xfId="5" applyNumberFormat="1" applyFont="1" applyFill="1"/>
    <xf numFmtId="0" fontId="8" fillId="0" borderId="0" xfId="2" applyFont="1" applyFill="1" applyAlignment="1">
      <alignment horizontal="left"/>
    </xf>
  </cellXfs>
  <cellStyles count="10">
    <cellStyle name="Comma" xfId="1" builtinId="3"/>
    <cellStyle name="Comma 2 2" xfId="7" xr:uid="{00000000-0005-0000-0000-000001000000}"/>
    <cellStyle name="Comma 6" xfId="3" xr:uid="{00000000-0005-0000-0000-000002000000}"/>
    <cellStyle name="Currency" xfId="5" builtinId="4"/>
    <cellStyle name="Currency 2 2" xfId="6" xr:uid="{00000000-0005-0000-0000-000004000000}"/>
    <cellStyle name="Currency 36" xfId="4" xr:uid="{00000000-0005-0000-0000-000005000000}"/>
    <cellStyle name="Normal" xfId="0" builtinId="0"/>
    <cellStyle name="Normal 102" xfId="2" xr:uid="{00000000-0005-0000-0000-000007000000}"/>
    <cellStyle name="Percent" xfId="9" builtinId="5"/>
    <cellStyle name="Percent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icing\Rate%20Cases\KPCo\2023%20Base%20Case\JCOS\Adjustments\March%202023%20OM%20%25%20for%20Revenue%20Adjustments%2005-17-23.xlsx" TargetMode="External"/><Relationship Id="rId1" Type="http://schemas.openxmlformats.org/officeDocument/2006/relationships/externalLinkPath" Target="https://aepenergy.sharepoint.com/pricing/Rate%20Cases/KPCo/2023%20Base%20Case/JCOS/Adjustments/March%202023%20OM%20%25%20for%20Revenue%20Adjustments%2005-17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M (2)"/>
      <sheetName val="WNLA"/>
      <sheetName val="YEC"/>
      <sheetName val="ESR"/>
      <sheetName val="ATR"/>
      <sheetName val="O&amp;M % Calc 2023"/>
      <sheetName val="Var O&amp;M March 2023"/>
      <sheetName val="Var O&amp;M old"/>
    </sheetNames>
    <sheetDataSet>
      <sheetData sheetId="0"/>
      <sheetData sheetId="1"/>
      <sheetData sheetId="2"/>
      <sheetData sheetId="3"/>
      <sheetData sheetId="4"/>
      <sheetData sheetId="5">
        <row r="19">
          <cell r="E19">
            <v>-142562415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51"/>
  <sheetViews>
    <sheetView workbookViewId="0">
      <selection activeCell="H18" sqref="H18"/>
    </sheetView>
  </sheetViews>
  <sheetFormatPr defaultColWidth="9.1796875" defaultRowHeight="14.5" x14ac:dyDescent="0.35"/>
  <cols>
    <col min="1" max="2" width="9.1796875" style="1"/>
    <col min="3" max="3" width="30.54296875" style="1" bestFit="1" customWidth="1"/>
    <col min="4" max="4" width="9.1796875" style="1"/>
    <col min="5" max="5" width="13.7265625" style="1" customWidth="1"/>
    <col min="6" max="6" width="9.1796875" style="1"/>
    <col min="7" max="7" width="13.26953125" style="1" customWidth="1"/>
    <col min="8" max="8" width="13" style="1" customWidth="1"/>
    <col min="9" max="9" width="18.7265625" style="1" customWidth="1"/>
    <col min="10" max="10" width="9.1796875" style="4"/>
    <col min="11" max="11" width="14" style="4" customWidth="1"/>
    <col min="12" max="29" width="9.1796875" style="4"/>
    <col min="30" max="16384" width="9.1796875" style="1"/>
  </cols>
  <sheetData>
    <row r="1" spans="1:10" x14ac:dyDescent="0.35">
      <c r="A1" s="2"/>
      <c r="B1" s="2"/>
      <c r="C1" s="2"/>
      <c r="D1" s="2"/>
      <c r="E1" s="3"/>
      <c r="F1" s="3"/>
      <c r="G1" s="3"/>
      <c r="H1" s="3"/>
      <c r="I1" s="3"/>
      <c r="J1" s="3"/>
    </row>
    <row r="2" spans="1:10" ht="15.5" x14ac:dyDescent="0.35">
      <c r="A2" s="2"/>
      <c r="B2" s="49" t="s">
        <v>0</v>
      </c>
      <c r="C2" s="49"/>
      <c r="D2" s="49"/>
      <c r="E2" s="49"/>
      <c r="F2" s="49"/>
      <c r="G2" s="49"/>
      <c r="H2" s="49"/>
      <c r="I2" s="3"/>
      <c r="J2" s="3"/>
    </row>
    <row r="3" spans="1:10" ht="48" customHeight="1" x14ac:dyDescent="0.35">
      <c r="A3" s="2"/>
      <c r="B3" s="50" t="s">
        <v>11</v>
      </c>
      <c r="C3" s="50"/>
      <c r="D3" s="50"/>
      <c r="E3" s="50"/>
      <c r="F3" s="50"/>
      <c r="G3" s="50"/>
      <c r="H3" s="50"/>
      <c r="I3" s="3"/>
      <c r="J3" s="3"/>
    </row>
    <row r="4" spans="1:10" x14ac:dyDescent="0.35">
      <c r="A4" s="2"/>
      <c r="B4" s="51" t="s">
        <v>88</v>
      </c>
      <c r="C4" s="51"/>
      <c r="D4" s="51"/>
      <c r="E4" s="51"/>
      <c r="F4" s="51"/>
      <c r="G4" s="51"/>
      <c r="H4" s="5"/>
      <c r="I4" s="2"/>
      <c r="J4" s="2"/>
    </row>
    <row r="5" spans="1:10" x14ac:dyDescent="0.35">
      <c r="A5" s="4"/>
      <c r="B5" s="4"/>
      <c r="C5" s="4"/>
      <c r="D5" s="4"/>
      <c r="E5" s="4"/>
      <c r="F5" s="4"/>
      <c r="G5" s="4"/>
      <c r="H5" s="4"/>
      <c r="I5" s="4"/>
    </row>
    <row r="6" spans="1:10" x14ac:dyDescent="0.35">
      <c r="A6" s="4"/>
      <c r="B6" s="4"/>
      <c r="C6" s="4"/>
      <c r="D6" s="4"/>
      <c r="E6" s="4"/>
      <c r="F6" s="4"/>
      <c r="G6" s="4"/>
      <c r="H6" s="4"/>
      <c r="I6" s="4"/>
    </row>
    <row r="7" spans="1:10" ht="50" x14ac:dyDescent="0.35">
      <c r="A7" s="16" t="s">
        <v>1</v>
      </c>
      <c r="B7" s="52" t="s">
        <v>2</v>
      </c>
      <c r="C7" s="52"/>
      <c r="D7" s="52"/>
      <c r="E7" s="16" t="s">
        <v>3</v>
      </c>
      <c r="F7" s="16"/>
      <c r="G7" s="16" t="s">
        <v>10</v>
      </c>
      <c r="H7" s="16" t="s">
        <v>4</v>
      </c>
      <c r="I7" s="6" t="s">
        <v>5</v>
      </c>
      <c r="J7" s="2"/>
    </row>
    <row r="8" spans="1:10" x14ac:dyDescent="0.35">
      <c r="A8" s="7"/>
      <c r="B8" s="7"/>
      <c r="C8" s="7"/>
      <c r="D8" s="2"/>
      <c r="E8" s="8"/>
      <c r="F8" s="9"/>
      <c r="G8" s="9"/>
      <c r="H8" s="9"/>
      <c r="I8" s="10"/>
      <c r="J8" s="2"/>
    </row>
    <row r="9" spans="1:10" x14ac:dyDescent="0.35">
      <c r="A9" s="2"/>
      <c r="B9" s="2"/>
      <c r="C9" s="2"/>
      <c r="D9" s="2"/>
      <c r="E9" s="11"/>
      <c r="F9" s="2"/>
      <c r="G9" s="2"/>
      <c r="H9" s="2"/>
      <c r="I9" s="12"/>
      <c r="J9" s="2"/>
    </row>
    <row r="10" spans="1:10" x14ac:dyDescent="0.35">
      <c r="A10" s="2"/>
      <c r="B10" s="13" t="s">
        <v>6</v>
      </c>
      <c r="C10" s="13"/>
      <c r="D10" s="2"/>
      <c r="E10" s="4"/>
      <c r="F10" s="4"/>
      <c r="G10" s="2"/>
      <c r="H10" s="2"/>
      <c r="I10" s="14"/>
      <c r="J10" s="2"/>
    </row>
    <row r="11" spans="1:10" x14ac:dyDescent="0.35">
      <c r="A11" s="7">
        <v>1</v>
      </c>
      <c r="B11" s="2" t="s">
        <v>9</v>
      </c>
      <c r="C11" s="2" t="s">
        <v>7</v>
      </c>
      <c r="D11" s="2"/>
      <c r="E11" s="20">
        <v>-515361.63697997667</v>
      </c>
      <c r="F11" s="4"/>
      <c r="G11" s="2" t="s">
        <v>8</v>
      </c>
      <c r="H11" s="15">
        <v>1</v>
      </c>
      <c r="I11" s="14">
        <f>E11</f>
        <v>-515361.63697997667</v>
      </c>
      <c r="J11" s="21" t="s">
        <v>91</v>
      </c>
    </row>
    <row r="12" spans="1:10" x14ac:dyDescent="0.35">
      <c r="A12" s="4"/>
      <c r="B12" s="4"/>
      <c r="C12" s="4"/>
      <c r="D12" s="4"/>
      <c r="E12" s="4"/>
      <c r="F12" s="4"/>
      <c r="G12" s="4"/>
      <c r="H12" s="4"/>
      <c r="I12" s="4"/>
    </row>
    <row r="13" spans="1:10" s="4" customFormat="1" x14ac:dyDescent="0.35"/>
    <row r="14" spans="1:10" s="4" customFormat="1" x14ac:dyDescent="0.35"/>
    <row r="15" spans="1:10" s="4" customFormat="1" x14ac:dyDescent="0.35">
      <c r="A15" s="4" t="s">
        <v>89</v>
      </c>
    </row>
    <row r="16" spans="1:10" s="4" customFormat="1" x14ac:dyDescent="0.35"/>
    <row r="17" s="4" customFormat="1" x14ac:dyDescent="0.35"/>
    <row r="18" s="4" customFormat="1" x14ac:dyDescent="0.35"/>
    <row r="19" s="4" customFormat="1" x14ac:dyDescent="0.35"/>
    <row r="20" s="4" customFormat="1" x14ac:dyDescent="0.35"/>
    <row r="21" s="4" customFormat="1" x14ac:dyDescent="0.35"/>
    <row r="22" s="4" customFormat="1" x14ac:dyDescent="0.35"/>
    <row r="23" s="4" customFormat="1" x14ac:dyDescent="0.35"/>
    <row r="24" s="4" customFormat="1" x14ac:dyDescent="0.35"/>
    <row r="25" s="4" customFormat="1" x14ac:dyDescent="0.35"/>
    <row r="26" s="4" customFormat="1" x14ac:dyDescent="0.35"/>
    <row r="27" s="4" customFormat="1" x14ac:dyDescent="0.35"/>
    <row r="28" s="4" customFormat="1" x14ac:dyDescent="0.35"/>
    <row r="29" s="4" customFormat="1" x14ac:dyDescent="0.35"/>
    <row r="30" s="4" customFormat="1" x14ac:dyDescent="0.35"/>
    <row r="31" s="4" customFormat="1" x14ac:dyDescent="0.35"/>
    <row r="32" s="4" customFormat="1" x14ac:dyDescent="0.35"/>
    <row r="33" s="4" customFormat="1" x14ac:dyDescent="0.35"/>
    <row r="34" s="4" customFormat="1" x14ac:dyDescent="0.35"/>
    <row r="35" s="4" customFormat="1" x14ac:dyDescent="0.35"/>
    <row r="36" s="4" customFormat="1" x14ac:dyDescent="0.35"/>
    <row r="37" s="4" customFormat="1" x14ac:dyDescent="0.35"/>
    <row r="38" s="4" customFormat="1" x14ac:dyDescent="0.35"/>
    <row r="39" s="4" customFormat="1" x14ac:dyDescent="0.35"/>
    <row r="40" s="4" customFormat="1" x14ac:dyDescent="0.35"/>
    <row r="41" s="4" customFormat="1" x14ac:dyDescent="0.35"/>
    <row r="42" s="4" customFormat="1" x14ac:dyDescent="0.35"/>
    <row r="43" s="4" customFormat="1" x14ac:dyDescent="0.35"/>
    <row r="44" s="4" customFormat="1" x14ac:dyDescent="0.35"/>
    <row r="45" s="4" customFormat="1" x14ac:dyDescent="0.35"/>
    <row r="46" s="4" customFormat="1" x14ac:dyDescent="0.35"/>
    <row r="47" s="4" customFormat="1" x14ac:dyDescent="0.35"/>
    <row r="48" s="4" customFormat="1" x14ac:dyDescent="0.35"/>
    <row r="49" s="4" customFormat="1" x14ac:dyDescent="0.35"/>
    <row r="50" s="4" customFormat="1" x14ac:dyDescent="0.35"/>
    <row r="51" s="4" customFormat="1" x14ac:dyDescent="0.35"/>
  </sheetData>
  <mergeCells count="4">
    <mergeCell ref="B2:H2"/>
    <mergeCell ref="B3:H3"/>
    <mergeCell ref="B4:G4"/>
    <mergeCell ref="B7:D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C51"/>
  <sheetViews>
    <sheetView zoomScaleNormal="100" workbookViewId="0">
      <selection activeCell="H18" sqref="H18"/>
    </sheetView>
  </sheetViews>
  <sheetFormatPr defaultColWidth="9.1796875" defaultRowHeight="14.5" x14ac:dyDescent="0.35"/>
  <cols>
    <col min="1" max="2" width="9.1796875" style="1"/>
    <col min="3" max="3" width="30.54296875" style="1" bestFit="1" customWidth="1"/>
    <col min="4" max="4" width="9.1796875" style="1"/>
    <col min="5" max="5" width="13.7265625" style="1" customWidth="1"/>
    <col min="6" max="6" width="9.1796875" style="1"/>
    <col min="7" max="7" width="13.26953125" style="1" customWidth="1"/>
    <col min="8" max="8" width="13" style="1" customWidth="1"/>
    <col min="9" max="9" width="18.7265625" style="1" customWidth="1"/>
    <col min="10" max="10" width="9.1796875" style="4"/>
    <col min="11" max="11" width="14" style="4" customWidth="1"/>
    <col min="12" max="29" width="9.1796875" style="4"/>
    <col min="30" max="16384" width="9.1796875" style="1"/>
  </cols>
  <sheetData>
    <row r="1" spans="1:10" x14ac:dyDescent="0.35">
      <c r="A1" s="2"/>
      <c r="B1" s="2"/>
      <c r="C1" s="2"/>
      <c r="D1" s="2"/>
      <c r="E1" s="3"/>
      <c r="F1" s="3"/>
      <c r="G1" s="3"/>
      <c r="H1" s="3"/>
      <c r="I1" s="3"/>
      <c r="J1" s="3"/>
    </row>
    <row r="2" spans="1:10" ht="15.5" x14ac:dyDescent="0.35">
      <c r="A2" s="2"/>
      <c r="B2" s="49" t="s">
        <v>0</v>
      </c>
      <c r="C2" s="49"/>
      <c r="D2" s="49"/>
      <c r="E2" s="49"/>
      <c r="F2" s="49"/>
      <c r="G2" s="49"/>
      <c r="H2" s="49"/>
      <c r="I2" s="3"/>
      <c r="J2" s="3"/>
    </row>
    <row r="3" spans="1:10" ht="48" customHeight="1" x14ac:dyDescent="0.35">
      <c r="A3" s="2"/>
      <c r="B3" s="50" t="s">
        <v>13</v>
      </c>
      <c r="C3" s="50"/>
      <c r="D3" s="50"/>
      <c r="E3" s="50"/>
      <c r="F3" s="50"/>
      <c r="G3" s="50"/>
      <c r="H3" s="50"/>
      <c r="I3" s="3"/>
      <c r="J3" s="3"/>
    </row>
    <row r="4" spans="1:10" x14ac:dyDescent="0.35">
      <c r="A4" s="2"/>
      <c r="B4" s="51" t="s">
        <v>88</v>
      </c>
      <c r="C4" s="51"/>
      <c r="D4" s="51"/>
      <c r="E4" s="51"/>
      <c r="F4" s="51"/>
      <c r="G4" s="51"/>
      <c r="H4" s="5"/>
      <c r="I4" s="2"/>
      <c r="J4" s="2"/>
    </row>
    <row r="5" spans="1:10" x14ac:dyDescent="0.35">
      <c r="A5" s="4"/>
      <c r="B5" s="4"/>
      <c r="C5" s="4"/>
      <c r="D5" s="18" t="s">
        <v>45</v>
      </c>
      <c r="E5" s="4"/>
      <c r="F5" s="4"/>
      <c r="G5" s="4"/>
      <c r="H5" s="4"/>
      <c r="I5" s="4"/>
    </row>
    <row r="6" spans="1:10" x14ac:dyDescent="0.35">
      <c r="A6" s="4"/>
      <c r="B6" s="4"/>
      <c r="C6" s="4"/>
      <c r="D6" s="4"/>
      <c r="E6" s="4"/>
      <c r="F6" s="4"/>
      <c r="G6" s="4"/>
      <c r="H6" s="4"/>
      <c r="I6" s="4"/>
    </row>
    <row r="7" spans="1:10" ht="50" x14ac:dyDescent="0.35">
      <c r="A7" s="17" t="s">
        <v>1</v>
      </c>
      <c r="B7" s="52" t="s">
        <v>2</v>
      </c>
      <c r="C7" s="52"/>
      <c r="D7" s="52"/>
      <c r="E7" s="17" t="s">
        <v>3</v>
      </c>
      <c r="F7" s="17"/>
      <c r="G7" s="17" t="s">
        <v>10</v>
      </c>
      <c r="H7" s="17" t="s">
        <v>4</v>
      </c>
      <c r="I7" s="6" t="s">
        <v>5</v>
      </c>
      <c r="J7" s="2"/>
    </row>
    <row r="8" spans="1:10" x14ac:dyDescent="0.35">
      <c r="A8" s="7"/>
      <c r="B8" s="7"/>
      <c r="C8" s="7"/>
      <c r="D8" s="2"/>
      <c r="E8" s="8"/>
      <c r="F8" s="9"/>
      <c r="G8" s="9"/>
      <c r="H8" s="9"/>
      <c r="I8" s="10"/>
      <c r="J8" s="2"/>
    </row>
    <row r="9" spans="1:10" x14ac:dyDescent="0.35">
      <c r="A9" s="2"/>
      <c r="B9" s="2"/>
      <c r="C9" s="2"/>
      <c r="D9" s="2"/>
      <c r="E9" s="11"/>
      <c r="F9" s="2"/>
      <c r="G9" s="2"/>
      <c r="H9" s="2"/>
      <c r="I9" s="12"/>
      <c r="J9" s="2"/>
    </row>
    <row r="10" spans="1:10" x14ac:dyDescent="0.35">
      <c r="A10" s="2"/>
      <c r="B10" s="13" t="s">
        <v>6</v>
      </c>
      <c r="C10" s="13"/>
      <c r="D10" s="2"/>
      <c r="E10" s="4"/>
      <c r="F10" s="4"/>
      <c r="G10" s="2"/>
      <c r="H10" s="2"/>
      <c r="I10" s="14"/>
      <c r="J10" s="2"/>
    </row>
    <row r="11" spans="1:10" x14ac:dyDescent="0.35">
      <c r="A11" s="7">
        <v>1</v>
      </c>
      <c r="B11" s="2" t="s">
        <v>9</v>
      </c>
      <c r="C11" s="2" t="s">
        <v>7</v>
      </c>
      <c r="D11" s="2"/>
      <c r="E11" s="19">
        <v>145034.32593183615</v>
      </c>
      <c r="F11" s="4"/>
      <c r="G11" s="2" t="s">
        <v>8</v>
      </c>
      <c r="H11" s="15">
        <v>1</v>
      </c>
      <c r="I11" s="14">
        <f>E11</f>
        <v>145034.32593183615</v>
      </c>
      <c r="J11" s="5" t="s">
        <v>12</v>
      </c>
    </row>
    <row r="12" spans="1:10" x14ac:dyDescent="0.35">
      <c r="A12" s="4"/>
      <c r="B12" s="4"/>
      <c r="C12" s="4"/>
      <c r="D12" s="4"/>
      <c r="E12" s="4"/>
      <c r="F12" s="4"/>
      <c r="G12" s="4"/>
      <c r="H12" s="4"/>
      <c r="I12" s="4"/>
    </row>
    <row r="13" spans="1:10" s="4" customFormat="1" x14ac:dyDescent="0.35"/>
    <row r="14" spans="1:10" s="4" customFormat="1" x14ac:dyDescent="0.35"/>
    <row r="15" spans="1:10" s="4" customFormat="1" x14ac:dyDescent="0.35">
      <c r="A15" s="4" t="s">
        <v>89</v>
      </c>
    </row>
    <row r="16" spans="1:10" s="4" customFormat="1" x14ac:dyDescent="0.35"/>
    <row r="17" s="4" customFormat="1" x14ac:dyDescent="0.35"/>
    <row r="18" s="4" customFormat="1" x14ac:dyDescent="0.35"/>
    <row r="19" s="4" customFormat="1" x14ac:dyDescent="0.35"/>
    <row r="20" s="4" customFormat="1" x14ac:dyDescent="0.35"/>
    <row r="21" s="4" customFormat="1" x14ac:dyDescent="0.35"/>
    <row r="22" s="4" customFormat="1" x14ac:dyDescent="0.35"/>
    <row r="23" s="4" customFormat="1" x14ac:dyDescent="0.35"/>
    <row r="24" s="4" customFormat="1" x14ac:dyDescent="0.35"/>
    <row r="25" s="4" customFormat="1" x14ac:dyDescent="0.35"/>
    <row r="26" s="4" customFormat="1" x14ac:dyDescent="0.35"/>
    <row r="27" s="4" customFormat="1" x14ac:dyDescent="0.35"/>
    <row r="28" s="4" customFormat="1" x14ac:dyDescent="0.35"/>
    <row r="29" s="4" customFormat="1" x14ac:dyDescent="0.35"/>
    <row r="30" s="4" customFormat="1" x14ac:dyDescent="0.35"/>
    <row r="31" s="4" customFormat="1" x14ac:dyDescent="0.35"/>
    <row r="32" s="4" customFormat="1" x14ac:dyDescent="0.35"/>
    <row r="33" s="4" customFormat="1" x14ac:dyDescent="0.35"/>
    <row r="34" s="4" customFormat="1" x14ac:dyDescent="0.35"/>
    <row r="35" s="4" customFormat="1" x14ac:dyDescent="0.35"/>
    <row r="36" s="4" customFormat="1" x14ac:dyDescent="0.35"/>
    <row r="37" s="4" customFormat="1" x14ac:dyDescent="0.35"/>
    <row r="38" s="4" customFormat="1" x14ac:dyDescent="0.35"/>
    <row r="39" s="4" customFormat="1" x14ac:dyDescent="0.35"/>
    <row r="40" s="4" customFormat="1" x14ac:dyDescent="0.35"/>
    <row r="41" s="4" customFormat="1" x14ac:dyDescent="0.35"/>
    <row r="42" s="4" customFormat="1" x14ac:dyDescent="0.35"/>
    <row r="43" s="4" customFormat="1" x14ac:dyDescent="0.35"/>
    <row r="44" s="4" customFormat="1" x14ac:dyDescent="0.35"/>
    <row r="45" s="4" customFormat="1" x14ac:dyDescent="0.35"/>
    <row r="46" s="4" customFormat="1" x14ac:dyDescent="0.35"/>
    <row r="47" s="4" customFormat="1" x14ac:dyDescent="0.35"/>
    <row r="48" s="4" customFormat="1" x14ac:dyDescent="0.35"/>
    <row r="49" s="4" customFormat="1" x14ac:dyDescent="0.35"/>
    <row r="50" s="4" customFormat="1" x14ac:dyDescent="0.35"/>
    <row r="51" s="4" customFormat="1" x14ac:dyDescent="0.35"/>
  </sheetData>
  <mergeCells count="4">
    <mergeCell ref="B2:H2"/>
    <mergeCell ref="B3:H3"/>
    <mergeCell ref="B4:G4"/>
    <mergeCell ref="B7:D7"/>
  </mergeCells>
  <pageMargins left="0.7" right="0.7" top="0.75" bottom="0.75" header="0.3" footer="0.3"/>
  <pageSetup scale="60" orientation="portrait" r:id="rId1"/>
  <headerFooter>
    <oddFooter>&amp;L&amp;Z&amp;F;  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1"/>
  <sheetViews>
    <sheetView tabSelected="1" workbookViewId="0">
      <selection activeCell="G17" sqref="G17"/>
    </sheetView>
  </sheetViews>
  <sheetFormatPr defaultColWidth="9.1796875" defaultRowHeight="15.5" x14ac:dyDescent="0.35"/>
  <cols>
    <col min="1" max="2" width="9.1796875" style="23"/>
    <col min="3" max="3" width="30.54296875" style="23" bestFit="1" customWidth="1"/>
    <col min="4" max="4" width="9.1796875" style="23"/>
    <col min="5" max="5" width="13.7265625" style="23" customWidth="1"/>
    <col min="6" max="6" width="9.1796875" style="23"/>
    <col min="7" max="7" width="13.26953125" style="23" customWidth="1"/>
    <col min="8" max="8" width="13" style="23" customWidth="1"/>
    <col min="9" max="9" width="18.7265625" style="23" customWidth="1"/>
    <col min="10" max="10" width="9.1796875" style="23"/>
    <col min="11" max="11" width="14" style="23" customWidth="1"/>
    <col min="12" max="16384" width="9.1796875" style="23"/>
  </cols>
  <sheetData>
    <row r="1" spans="1:10" x14ac:dyDescent="0.35">
      <c r="A1" s="53"/>
      <c r="B1" s="53"/>
      <c r="C1" s="53"/>
      <c r="D1" s="53"/>
      <c r="E1" s="54"/>
      <c r="F1" s="54"/>
      <c r="G1" s="54"/>
      <c r="H1" s="54"/>
      <c r="I1" s="54"/>
      <c r="J1" s="54"/>
    </row>
    <row r="2" spans="1:10" x14ac:dyDescent="0.35">
      <c r="A2" s="53"/>
      <c r="B2" s="55" t="s">
        <v>0</v>
      </c>
      <c r="C2" s="55"/>
      <c r="D2" s="55"/>
      <c r="E2" s="55"/>
      <c r="F2" s="55"/>
      <c r="G2" s="55"/>
      <c r="H2" s="55"/>
      <c r="I2" s="54"/>
      <c r="J2" s="54"/>
    </row>
    <row r="3" spans="1:10" ht="48" customHeight="1" x14ac:dyDescent="0.35">
      <c r="A3" s="53"/>
      <c r="B3" s="56" t="s">
        <v>42</v>
      </c>
      <c r="C3" s="56"/>
      <c r="D3" s="56"/>
      <c r="E3" s="56"/>
      <c r="F3" s="56"/>
      <c r="G3" s="56"/>
      <c r="H3" s="56"/>
      <c r="I3" s="54"/>
      <c r="J3" s="54"/>
    </row>
    <row r="4" spans="1:10" x14ac:dyDescent="0.35">
      <c r="A4" s="53"/>
      <c r="B4" s="55" t="s">
        <v>88</v>
      </c>
      <c r="C4" s="55"/>
      <c r="D4" s="55"/>
      <c r="E4" s="55"/>
      <c r="F4" s="55"/>
      <c r="G4" s="55"/>
      <c r="H4" s="57"/>
      <c r="I4" s="53"/>
      <c r="J4" s="53"/>
    </row>
    <row r="7" spans="1:10" ht="77.5" x14ac:dyDescent="0.35">
      <c r="A7" s="58" t="s">
        <v>1</v>
      </c>
      <c r="B7" s="59" t="s">
        <v>2</v>
      </c>
      <c r="C7" s="59"/>
      <c r="D7" s="59"/>
      <c r="E7" s="58" t="s">
        <v>3</v>
      </c>
      <c r="F7" s="58"/>
      <c r="G7" s="58" t="s">
        <v>10</v>
      </c>
      <c r="H7" s="58" t="s">
        <v>4</v>
      </c>
      <c r="I7" s="60" t="s">
        <v>5</v>
      </c>
      <c r="J7" s="53"/>
    </row>
    <row r="8" spans="1:10" x14ac:dyDescent="0.35">
      <c r="A8" s="61"/>
      <c r="B8" s="61"/>
      <c r="C8" s="61"/>
      <c r="D8" s="53"/>
      <c r="E8" s="62"/>
      <c r="F8" s="63"/>
      <c r="G8" s="63"/>
      <c r="H8" s="63"/>
      <c r="I8" s="64"/>
      <c r="J8" s="53"/>
    </row>
    <row r="9" spans="1:10" x14ac:dyDescent="0.35">
      <c r="A9" s="53"/>
      <c r="B9" s="53"/>
      <c r="C9" s="53"/>
      <c r="D9" s="53"/>
      <c r="E9" s="22"/>
      <c r="F9" s="53"/>
      <c r="G9" s="53"/>
      <c r="H9" s="53"/>
      <c r="I9" s="65"/>
      <c r="J9" s="53"/>
    </row>
    <row r="10" spans="1:10" x14ac:dyDescent="0.35">
      <c r="A10" s="53"/>
      <c r="B10" s="66" t="s">
        <v>6</v>
      </c>
      <c r="C10" s="66"/>
      <c r="D10" s="53"/>
      <c r="E10" s="22"/>
      <c r="G10" s="53"/>
      <c r="H10" s="53"/>
      <c r="I10" s="67"/>
      <c r="J10" s="53"/>
    </row>
    <row r="11" spans="1:10" x14ac:dyDescent="0.35">
      <c r="A11" s="61">
        <v>1</v>
      </c>
      <c r="B11" s="53" t="s">
        <v>9</v>
      </c>
      <c r="C11" s="53" t="s">
        <v>7</v>
      </c>
      <c r="D11" s="53"/>
      <c r="E11" s="22">
        <f>-2908255.86482087+-867856.0605</f>
        <v>-3776111.9253208702</v>
      </c>
      <c r="G11" s="53" t="s">
        <v>8</v>
      </c>
      <c r="H11" s="68">
        <v>1</v>
      </c>
      <c r="I11" s="67">
        <f>E11</f>
        <v>-3776111.9253208702</v>
      </c>
      <c r="J11" s="57" t="s">
        <v>43</v>
      </c>
    </row>
    <row r="12" spans="1:10" x14ac:dyDescent="0.35">
      <c r="A12" s="33"/>
      <c r="B12" s="53"/>
      <c r="C12" s="53"/>
      <c r="D12" s="53"/>
      <c r="E12" s="69"/>
      <c r="G12" s="53"/>
      <c r="H12" s="68"/>
      <c r="I12" s="67"/>
      <c r="J12" s="57"/>
    </row>
    <row r="13" spans="1:10" x14ac:dyDescent="0.35">
      <c r="A13" s="33">
        <v>2</v>
      </c>
      <c r="B13" s="70">
        <v>555</v>
      </c>
      <c r="C13" s="53" t="s">
        <v>14</v>
      </c>
      <c r="D13" s="53"/>
      <c r="E13" s="22">
        <f>E11*'O&amp;M % Calc 2025'!E52</f>
        <v>-1596917.7332181961</v>
      </c>
      <c r="G13" s="53" t="s">
        <v>8</v>
      </c>
      <c r="H13" s="68">
        <v>1</v>
      </c>
      <c r="I13" s="67">
        <f t="shared" ref="I13" si="0">E13</f>
        <v>-1596917.7332181961</v>
      </c>
      <c r="J13" s="57" t="s">
        <v>44</v>
      </c>
    </row>
    <row r="15" spans="1:10" x14ac:dyDescent="0.35">
      <c r="A15" s="23" t="s">
        <v>89</v>
      </c>
    </row>
    <row r="17" s="23" customFormat="1" x14ac:dyDescent="0.35"/>
    <row r="18" s="23" customFormat="1" x14ac:dyDescent="0.35"/>
    <row r="19" s="23" customFormat="1" x14ac:dyDescent="0.35"/>
    <row r="20" s="23" customFormat="1" x14ac:dyDescent="0.35"/>
    <row r="21" s="23" customFormat="1" x14ac:dyDescent="0.35"/>
    <row r="22" s="23" customFormat="1" x14ac:dyDescent="0.35"/>
    <row r="23" s="23" customFormat="1" x14ac:dyDescent="0.35"/>
    <row r="24" s="23" customFormat="1" x14ac:dyDescent="0.35"/>
    <row r="25" s="23" customFormat="1" x14ac:dyDescent="0.35"/>
    <row r="26" s="23" customFormat="1" x14ac:dyDescent="0.35"/>
    <row r="27" s="23" customFormat="1" x14ac:dyDescent="0.35"/>
    <row r="28" s="23" customFormat="1" x14ac:dyDescent="0.35"/>
    <row r="29" s="23" customFormat="1" x14ac:dyDescent="0.35"/>
    <row r="30" s="23" customFormat="1" x14ac:dyDescent="0.35"/>
    <row r="31" s="23" customFormat="1" x14ac:dyDescent="0.35"/>
    <row r="32" s="23" customFormat="1" x14ac:dyDescent="0.35"/>
    <row r="33" s="23" customFormat="1" x14ac:dyDescent="0.35"/>
    <row r="34" s="23" customFormat="1" x14ac:dyDescent="0.35"/>
    <row r="35" s="23" customFormat="1" x14ac:dyDescent="0.35"/>
    <row r="36" s="23" customFormat="1" x14ac:dyDescent="0.35"/>
    <row r="37" s="23" customFormat="1" x14ac:dyDescent="0.35"/>
    <row r="38" s="23" customFormat="1" x14ac:dyDescent="0.35"/>
    <row r="39" s="23" customFormat="1" x14ac:dyDescent="0.35"/>
    <row r="40" s="23" customFormat="1" x14ac:dyDescent="0.35"/>
    <row r="41" s="23" customFormat="1" x14ac:dyDescent="0.35"/>
    <row r="42" s="23" customFormat="1" x14ac:dyDescent="0.35"/>
    <row r="43" s="23" customFormat="1" x14ac:dyDescent="0.35"/>
    <row r="44" s="23" customFormat="1" x14ac:dyDescent="0.35"/>
    <row r="45" s="23" customFormat="1" x14ac:dyDescent="0.35"/>
    <row r="46" s="23" customFormat="1" x14ac:dyDescent="0.35"/>
    <row r="47" s="23" customFormat="1" x14ac:dyDescent="0.35"/>
    <row r="48" s="23" customFormat="1" x14ac:dyDescent="0.35"/>
    <row r="49" s="23" customFormat="1" x14ac:dyDescent="0.35"/>
    <row r="50" s="23" customFormat="1" x14ac:dyDescent="0.35"/>
    <row r="51" s="23" customFormat="1" x14ac:dyDescent="0.35"/>
  </sheetData>
  <mergeCells count="4">
    <mergeCell ref="B2:H2"/>
    <mergeCell ref="B3:H3"/>
    <mergeCell ref="B4:G4"/>
    <mergeCell ref="B7:D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51"/>
  <sheetViews>
    <sheetView workbookViewId="0">
      <selection sqref="A1:XFD1048576"/>
    </sheetView>
  </sheetViews>
  <sheetFormatPr defaultColWidth="9.1796875" defaultRowHeight="15.5" x14ac:dyDescent="0.35"/>
  <cols>
    <col min="1" max="2" width="9.1796875" style="23"/>
    <col min="3" max="3" width="30.54296875" style="23" bestFit="1" customWidth="1"/>
    <col min="4" max="4" width="9.1796875" style="23"/>
    <col min="5" max="5" width="13.7265625" style="23" customWidth="1"/>
    <col min="6" max="6" width="9.1796875" style="23"/>
    <col min="7" max="7" width="13.26953125" style="23" customWidth="1"/>
    <col min="8" max="8" width="13" style="23" customWidth="1"/>
    <col min="9" max="9" width="18.7265625" style="23" customWidth="1"/>
    <col min="10" max="10" width="9.1796875" style="23"/>
    <col min="11" max="11" width="14" style="23" customWidth="1"/>
    <col min="12" max="16384" width="9.1796875" style="23"/>
  </cols>
  <sheetData>
    <row r="1" spans="1:10" x14ac:dyDescent="0.35">
      <c r="A1" s="53"/>
      <c r="B1" s="53"/>
      <c r="C1" s="53"/>
      <c r="D1" s="53"/>
      <c r="E1" s="54"/>
      <c r="F1" s="54"/>
      <c r="G1" s="54"/>
      <c r="H1" s="54"/>
      <c r="I1" s="54"/>
      <c r="J1" s="54"/>
    </row>
    <row r="2" spans="1:10" x14ac:dyDescent="0.35">
      <c r="A2" s="53"/>
      <c r="B2" s="55" t="s">
        <v>0</v>
      </c>
      <c r="C2" s="55"/>
      <c r="D2" s="55"/>
      <c r="E2" s="55"/>
      <c r="F2" s="55"/>
      <c r="G2" s="55"/>
      <c r="H2" s="55"/>
      <c r="I2" s="54"/>
      <c r="J2" s="54"/>
    </row>
    <row r="3" spans="1:10" ht="48" customHeight="1" x14ac:dyDescent="0.35">
      <c r="A3" s="53"/>
      <c r="B3" s="56" t="s">
        <v>15</v>
      </c>
      <c r="C3" s="56"/>
      <c r="D3" s="56"/>
      <c r="E3" s="56"/>
      <c r="F3" s="56"/>
      <c r="G3" s="56"/>
      <c r="H3" s="56"/>
      <c r="I3" s="54"/>
      <c r="J3" s="54"/>
    </row>
    <row r="4" spans="1:10" ht="15" customHeight="1" x14ac:dyDescent="0.35">
      <c r="A4" s="53"/>
      <c r="B4" s="56" t="s">
        <v>88</v>
      </c>
      <c r="C4" s="56"/>
      <c r="D4" s="56"/>
      <c r="E4" s="56"/>
      <c r="F4" s="56"/>
      <c r="G4" s="56"/>
      <c r="H4" s="56"/>
      <c r="I4" s="53"/>
      <c r="J4" s="53"/>
    </row>
    <row r="7" spans="1:10" ht="77.5" x14ac:dyDescent="0.35">
      <c r="A7" s="58" t="s">
        <v>1</v>
      </c>
      <c r="B7" s="59" t="s">
        <v>2</v>
      </c>
      <c r="C7" s="59"/>
      <c r="D7" s="59"/>
      <c r="E7" s="58" t="s">
        <v>3</v>
      </c>
      <c r="F7" s="58"/>
      <c r="G7" s="58" t="s">
        <v>10</v>
      </c>
      <c r="H7" s="58" t="s">
        <v>4</v>
      </c>
      <c r="I7" s="60" t="s">
        <v>5</v>
      </c>
      <c r="J7" s="53"/>
    </row>
    <row r="8" spans="1:10" x14ac:dyDescent="0.35">
      <c r="A8" s="61"/>
      <c r="B8" s="61"/>
      <c r="C8" s="61"/>
      <c r="D8" s="53"/>
      <c r="E8" s="62"/>
      <c r="F8" s="63"/>
      <c r="G8" s="63"/>
      <c r="H8" s="63"/>
      <c r="I8" s="64"/>
      <c r="J8" s="53"/>
    </row>
    <row r="9" spans="1:10" x14ac:dyDescent="0.35">
      <c r="A9" s="53"/>
      <c r="B9" s="53"/>
      <c r="C9" s="53"/>
      <c r="D9" s="53"/>
      <c r="E9" s="22"/>
      <c r="F9" s="53"/>
      <c r="G9" s="53"/>
      <c r="H9" s="53"/>
      <c r="I9" s="65"/>
      <c r="J9" s="53"/>
    </row>
    <row r="10" spans="1:10" x14ac:dyDescent="0.35">
      <c r="A10" s="53"/>
      <c r="B10" s="66" t="s">
        <v>6</v>
      </c>
      <c r="C10" s="66"/>
      <c r="D10" s="53"/>
      <c r="G10" s="53"/>
      <c r="H10" s="53"/>
      <c r="I10" s="67"/>
      <c r="J10" s="53"/>
    </row>
    <row r="11" spans="1:10" x14ac:dyDescent="0.35">
      <c r="A11" s="61">
        <v>1</v>
      </c>
      <c r="B11" s="53" t="s">
        <v>9</v>
      </c>
      <c r="C11" s="53" t="s">
        <v>7</v>
      </c>
      <c r="D11" s="53"/>
      <c r="E11" s="22">
        <v>-1012931.5356612798</v>
      </c>
      <c r="G11" s="53" t="s">
        <v>8</v>
      </c>
      <c r="H11" s="68">
        <v>1</v>
      </c>
      <c r="I11" s="67">
        <f>E11</f>
        <v>-1012931.5356612798</v>
      </c>
      <c r="J11" s="57" t="s">
        <v>43</v>
      </c>
    </row>
    <row r="12" spans="1:10" x14ac:dyDescent="0.35">
      <c r="A12" s="33"/>
      <c r="B12" s="53"/>
      <c r="C12" s="53"/>
      <c r="D12" s="53"/>
      <c r="E12" s="22"/>
      <c r="G12" s="53"/>
      <c r="H12" s="68"/>
      <c r="I12" s="67"/>
      <c r="J12" s="57"/>
    </row>
    <row r="13" spans="1:10" x14ac:dyDescent="0.35">
      <c r="A13" s="33">
        <v>2</v>
      </c>
      <c r="B13" s="70">
        <v>555</v>
      </c>
      <c r="C13" s="53" t="s">
        <v>14</v>
      </c>
      <c r="D13" s="53"/>
      <c r="E13" s="22">
        <f>E11*'O&amp;M % Calc 2025'!E52</f>
        <v>-428368.74643115525</v>
      </c>
      <c r="G13" s="53" t="s">
        <v>8</v>
      </c>
      <c r="H13" s="68">
        <v>1</v>
      </c>
      <c r="I13" s="67">
        <f t="shared" ref="I13" si="0">E13</f>
        <v>-428368.74643115525</v>
      </c>
      <c r="J13" s="57" t="s">
        <v>44</v>
      </c>
    </row>
    <row r="14" spans="1:10" x14ac:dyDescent="0.35">
      <c r="E14" s="22"/>
    </row>
    <row r="15" spans="1:10" x14ac:dyDescent="0.35">
      <c r="A15" s="23" t="s">
        <v>89</v>
      </c>
    </row>
    <row r="17" s="23" customFormat="1" x14ac:dyDescent="0.35"/>
    <row r="18" s="23" customFormat="1" x14ac:dyDescent="0.35"/>
    <row r="19" s="23" customFormat="1" x14ac:dyDescent="0.35"/>
    <row r="20" s="23" customFormat="1" x14ac:dyDescent="0.35"/>
    <row r="21" s="23" customFormat="1" x14ac:dyDescent="0.35"/>
    <row r="22" s="23" customFormat="1" x14ac:dyDescent="0.35"/>
    <row r="23" s="23" customFormat="1" x14ac:dyDescent="0.35"/>
    <row r="24" s="23" customFormat="1" x14ac:dyDescent="0.35"/>
    <row r="25" s="23" customFormat="1" x14ac:dyDescent="0.35"/>
    <row r="26" s="23" customFormat="1" x14ac:dyDescent="0.35"/>
    <row r="27" s="23" customFormat="1" x14ac:dyDescent="0.35"/>
    <row r="28" s="23" customFormat="1" x14ac:dyDescent="0.35"/>
    <row r="29" s="23" customFormat="1" x14ac:dyDescent="0.35"/>
    <row r="30" s="23" customFormat="1" x14ac:dyDescent="0.35"/>
    <row r="31" s="23" customFormat="1" x14ac:dyDescent="0.35"/>
    <row r="32" s="23" customFormat="1" x14ac:dyDescent="0.35"/>
    <row r="33" s="23" customFormat="1" x14ac:dyDescent="0.35"/>
    <row r="34" s="23" customFormat="1" x14ac:dyDescent="0.35"/>
    <row r="35" s="23" customFormat="1" x14ac:dyDescent="0.35"/>
    <row r="36" s="23" customFormat="1" x14ac:dyDescent="0.35"/>
    <row r="37" s="23" customFormat="1" x14ac:dyDescent="0.35"/>
    <row r="38" s="23" customFormat="1" x14ac:dyDescent="0.35"/>
    <row r="39" s="23" customFormat="1" x14ac:dyDescent="0.35"/>
    <row r="40" s="23" customFormat="1" x14ac:dyDescent="0.35"/>
    <row r="41" s="23" customFormat="1" x14ac:dyDescent="0.35"/>
    <row r="42" s="23" customFormat="1" x14ac:dyDescent="0.35"/>
    <row r="43" s="23" customFormat="1" x14ac:dyDescent="0.35"/>
    <row r="44" s="23" customFormat="1" x14ac:dyDescent="0.35"/>
    <row r="45" s="23" customFormat="1" x14ac:dyDescent="0.35"/>
    <row r="46" s="23" customFormat="1" x14ac:dyDescent="0.35"/>
    <row r="47" s="23" customFormat="1" x14ac:dyDescent="0.35"/>
    <row r="48" s="23" customFormat="1" x14ac:dyDescent="0.35"/>
    <row r="49" s="23" customFormat="1" x14ac:dyDescent="0.35"/>
    <row r="50" s="23" customFormat="1" x14ac:dyDescent="0.35"/>
    <row r="51" s="23" customFormat="1" x14ac:dyDescent="0.35"/>
  </sheetData>
  <mergeCells count="4">
    <mergeCell ref="B2:H2"/>
    <mergeCell ref="B3:H3"/>
    <mergeCell ref="B7:D7"/>
    <mergeCell ref="B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9F51A-EFC2-444D-8B5B-0D3164951A94}">
  <dimension ref="A1:L58"/>
  <sheetViews>
    <sheetView zoomScale="80" zoomScaleNormal="80" workbookViewId="0">
      <selection activeCell="K7" sqref="K7"/>
    </sheetView>
  </sheetViews>
  <sheetFormatPr defaultColWidth="8.7265625" defaultRowHeight="15.5" x14ac:dyDescent="0.35"/>
  <cols>
    <col min="1" max="1" width="7.1796875" style="23" customWidth="1"/>
    <col min="2" max="2" width="2.7265625" style="23" customWidth="1"/>
    <col min="3" max="3" width="6.1796875" style="23" customWidth="1"/>
    <col min="4" max="4" width="54.54296875" style="23" customWidth="1"/>
    <col min="5" max="5" width="25.453125" style="23" bestFit="1" customWidth="1"/>
    <col min="6" max="6" width="2.7265625" style="23" customWidth="1"/>
    <col min="7" max="7" width="29.26953125" style="23" customWidth="1"/>
    <col min="8" max="8" width="10.453125" style="23" customWidth="1"/>
    <col min="9" max="9" width="8.7265625" style="23"/>
    <col min="10" max="10" width="13.7265625" style="23" bestFit="1" customWidth="1"/>
    <col min="11" max="11" width="8.7265625" style="23"/>
    <col min="12" max="12" width="11.54296875" style="23" bestFit="1" customWidth="1"/>
    <col min="13" max="16384" width="8.7265625" style="23"/>
  </cols>
  <sheetData>
    <row r="1" spans="1:7" x14ac:dyDescent="0.35">
      <c r="A1" s="23" t="s">
        <v>16</v>
      </c>
    </row>
    <row r="2" spans="1:7" x14ac:dyDescent="0.35">
      <c r="A2" s="23" t="s">
        <v>17</v>
      </c>
    </row>
    <row r="3" spans="1:7" x14ac:dyDescent="0.35">
      <c r="A3" s="23" t="s">
        <v>46</v>
      </c>
    </row>
    <row r="7" spans="1:7" x14ac:dyDescent="0.35">
      <c r="A7" s="32" t="s">
        <v>18</v>
      </c>
      <c r="B7" s="33"/>
    </row>
    <row r="8" spans="1:7" x14ac:dyDescent="0.35">
      <c r="A8" s="34" t="s">
        <v>19</v>
      </c>
      <c r="B8" s="34"/>
      <c r="D8" s="34" t="s">
        <v>20</v>
      </c>
      <c r="E8" s="34" t="s">
        <v>21</v>
      </c>
      <c r="G8" s="34"/>
    </row>
    <row r="11" spans="1:7" x14ac:dyDescent="0.35">
      <c r="C11" s="35" t="s">
        <v>22</v>
      </c>
    </row>
    <row r="13" spans="1:7" ht="14.5" customHeight="1" x14ac:dyDescent="0.35">
      <c r="A13" s="33">
        <v>1</v>
      </c>
      <c r="D13" s="36" t="s">
        <v>23</v>
      </c>
      <c r="E13" s="37">
        <v>650666343.95999992</v>
      </c>
      <c r="F13" s="37"/>
    </row>
    <row r="14" spans="1:7" x14ac:dyDescent="0.35">
      <c r="A14" s="33"/>
      <c r="D14" s="36"/>
    </row>
    <row r="15" spans="1:7" x14ac:dyDescent="0.35">
      <c r="A15" s="33">
        <f>+A13+1</f>
        <v>2</v>
      </c>
      <c r="D15" s="36" t="s">
        <v>24</v>
      </c>
      <c r="E15" s="38">
        <v>-5276.19</v>
      </c>
    </row>
    <row r="16" spans="1:7" x14ac:dyDescent="0.35">
      <c r="A16" s="33"/>
    </row>
    <row r="17" spans="1:7" x14ac:dyDescent="0.35">
      <c r="A17" s="33">
        <f>+A15+1</f>
        <v>3</v>
      </c>
      <c r="D17" s="36" t="s">
        <v>25</v>
      </c>
      <c r="E17" s="38">
        <v>0</v>
      </c>
      <c r="F17" s="38"/>
      <c r="G17" s="36"/>
    </row>
    <row r="18" spans="1:7" x14ac:dyDescent="0.35">
      <c r="A18" s="33"/>
    </row>
    <row r="19" spans="1:7" x14ac:dyDescent="0.35">
      <c r="A19" s="33">
        <v>4</v>
      </c>
      <c r="D19" s="36" t="s">
        <v>32</v>
      </c>
      <c r="E19" s="39">
        <v>-49418888</v>
      </c>
      <c r="F19" s="38"/>
      <c r="G19" s="36"/>
    </row>
    <row r="20" spans="1:7" x14ac:dyDescent="0.35">
      <c r="A20" s="33"/>
    </row>
    <row r="21" spans="1:7" x14ac:dyDescent="0.35">
      <c r="A21" s="33">
        <v>5</v>
      </c>
      <c r="D21" s="36" t="s">
        <v>26</v>
      </c>
      <c r="E21" s="40">
        <v>2449583</v>
      </c>
      <c r="F21" s="38"/>
      <c r="G21" s="36"/>
    </row>
    <row r="22" spans="1:7" x14ac:dyDescent="0.35">
      <c r="A22" s="33"/>
      <c r="D22" s="36"/>
      <c r="E22" s="36"/>
      <c r="F22" s="38"/>
      <c r="G22" s="36"/>
    </row>
    <row r="23" spans="1:7" x14ac:dyDescent="0.35">
      <c r="A23" s="33">
        <f>+A21+1</f>
        <v>6</v>
      </c>
      <c r="D23" s="36" t="s">
        <v>27</v>
      </c>
      <c r="E23" s="40">
        <v>-18621076</v>
      </c>
      <c r="F23" s="38"/>
      <c r="G23" s="36"/>
    </row>
    <row r="24" spans="1:7" x14ac:dyDescent="0.35">
      <c r="A24" s="33"/>
    </row>
    <row r="25" spans="1:7" x14ac:dyDescent="0.35">
      <c r="A25" s="33">
        <f>+A23+1</f>
        <v>7</v>
      </c>
      <c r="D25" s="36" t="s">
        <v>28</v>
      </c>
      <c r="E25" s="38">
        <v>-628079.1</v>
      </c>
      <c r="F25" s="38"/>
      <c r="G25" s="36"/>
    </row>
    <row r="26" spans="1:7" x14ac:dyDescent="0.35">
      <c r="A26" s="33"/>
      <c r="D26" s="36"/>
      <c r="E26" s="38"/>
      <c r="F26" s="38"/>
      <c r="G26" s="36"/>
    </row>
    <row r="27" spans="1:7" x14ac:dyDescent="0.35">
      <c r="A27" s="33">
        <v>8</v>
      </c>
      <c r="D27" s="36" t="s">
        <v>29</v>
      </c>
      <c r="E27" s="41">
        <v>-373893.79</v>
      </c>
      <c r="F27" s="38"/>
      <c r="G27" s="36"/>
    </row>
    <row r="28" spans="1:7" x14ac:dyDescent="0.35">
      <c r="A28" s="33"/>
      <c r="D28" s="36"/>
      <c r="E28" s="38"/>
      <c r="F28" s="38"/>
      <c r="G28" s="36"/>
    </row>
    <row r="29" spans="1:7" x14ac:dyDescent="0.35">
      <c r="A29" s="33">
        <v>9</v>
      </c>
      <c r="D29" s="36" t="s">
        <v>30</v>
      </c>
      <c r="E29" s="38">
        <v>-515361.63697997667</v>
      </c>
      <c r="F29" s="38"/>
      <c r="G29" s="36" t="s">
        <v>87</v>
      </c>
    </row>
    <row r="30" spans="1:7" x14ac:dyDescent="0.35">
      <c r="A30" s="33"/>
      <c r="E30" s="38"/>
      <c r="F30" s="38"/>
      <c r="G30" s="36"/>
    </row>
    <row r="31" spans="1:7" x14ac:dyDescent="0.35">
      <c r="A31" s="33">
        <v>10</v>
      </c>
      <c r="D31" s="23" t="s">
        <v>40</v>
      </c>
      <c r="E31" s="38">
        <v>-16771447.26</v>
      </c>
      <c r="F31" s="38"/>
      <c r="G31" s="36"/>
    </row>
    <row r="32" spans="1:7" x14ac:dyDescent="0.35">
      <c r="A32" s="33"/>
      <c r="E32" s="38"/>
      <c r="F32" s="38"/>
      <c r="G32" s="36"/>
    </row>
    <row r="33" spans="1:12" x14ac:dyDescent="0.35">
      <c r="A33" s="33">
        <v>11</v>
      </c>
      <c r="D33" s="23" t="s">
        <v>41</v>
      </c>
      <c r="E33" s="38">
        <v>2712449.39</v>
      </c>
      <c r="F33" s="38"/>
      <c r="G33" s="36"/>
    </row>
    <row r="34" spans="1:12" x14ac:dyDescent="0.35">
      <c r="A34" s="33"/>
      <c r="E34" s="38"/>
      <c r="F34" s="38"/>
      <c r="G34" s="36"/>
    </row>
    <row r="35" spans="1:12" x14ac:dyDescent="0.35">
      <c r="A35" s="33">
        <v>12</v>
      </c>
      <c r="D35" s="23" t="s">
        <v>31</v>
      </c>
      <c r="E35" s="38">
        <f>'W42-Book 2 Bill'!I11</f>
        <v>145034.32593183615</v>
      </c>
      <c r="F35" s="38"/>
      <c r="G35" s="36"/>
    </row>
    <row r="36" spans="1:12" x14ac:dyDescent="0.35">
      <c r="A36" s="33"/>
      <c r="E36" s="38"/>
      <c r="F36" s="38"/>
      <c r="G36" s="36"/>
    </row>
    <row r="37" spans="1:12" x14ac:dyDescent="0.35">
      <c r="A37" s="33">
        <v>13</v>
      </c>
      <c r="D37" s="23" t="s">
        <v>90</v>
      </c>
      <c r="E37" s="38">
        <v>33001097</v>
      </c>
      <c r="F37" s="38"/>
      <c r="G37" s="36"/>
    </row>
    <row r="38" spans="1:12" x14ac:dyDescent="0.35">
      <c r="A38" s="33"/>
      <c r="E38" s="38"/>
      <c r="F38" s="38"/>
      <c r="G38" s="36"/>
    </row>
    <row r="39" spans="1:12" x14ac:dyDescent="0.35">
      <c r="A39" s="33"/>
    </row>
    <row r="40" spans="1:12" x14ac:dyDescent="0.35">
      <c r="A40" s="33">
        <f>A37+1</f>
        <v>14</v>
      </c>
      <c r="C40" s="36" t="s">
        <v>33</v>
      </c>
      <c r="E40" s="42">
        <f>SUM(E13:E38)</f>
        <v>602640485.69895172</v>
      </c>
      <c r="F40" s="43"/>
      <c r="G40" s="36" t="s">
        <v>34</v>
      </c>
      <c r="H40" s="43"/>
      <c r="J40" s="43"/>
      <c r="L40" s="43"/>
    </row>
    <row r="41" spans="1:12" x14ac:dyDescent="0.35">
      <c r="A41" s="33"/>
      <c r="E41" s="44"/>
      <c r="F41" s="32"/>
    </row>
    <row r="42" spans="1:12" x14ac:dyDescent="0.35">
      <c r="A42" s="33"/>
      <c r="C42" s="35" t="s">
        <v>35</v>
      </c>
      <c r="E42" s="43"/>
      <c r="F42" s="43"/>
    </row>
    <row r="43" spans="1:12" x14ac:dyDescent="0.35">
      <c r="A43" s="33"/>
    </row>
    <row r="44" spans="1:12" x14ac:dyDescent="0.35">
      <c r="A44" s="33"/>
      <c r="D44" s="36"/>
      <c r="E44" s="45"/>
      <c r="F44" s="45"/>
      <c r="G44" s="36"/>
    </row>
    <row r="45" spans="1:12" x14ac:dyDescent="0.35">
      <c r="A45" s="33">
        <f>A40+1</f>
        <v>15</v>
      </c>
      <c r="C45" s="36" t="s">
        <v>36</v>
      </c>
      <c r="D45" s="36"/>
      <c r="E45" s="38">
        <f>'Var O&amp;M March 2025'!F32</f>
        <v>257451879.63213465</v>
      </c>
      <c r="F45" s="45"/>
    </row>
    <row r="46" spans="1:12" x14ac:dyDescent="0.35">
      <c r="A46" s="33"/>
      <c r="D46" s="36"/>
      <c r="E46" s="38"/>
    </row>
    <row r="47" spans="1:12" x14ac:dyDescent="0.35">
      <c r="A47" s="33">
        <f>+A45+1</f>
        <v>16</v>
      </c>
      <c r="D47" s="36" t="s">
        <v>37</v>
      </c>
      <c r="E47" s="39">
        <f>2368704+214602</f>
        <v>2583306</v>
      </c>
      <c r="F47" s="45"/>
      <c r="G47" s="36" t="s">
        <v>86</v>
      </c>
      <c r="H47" s="46"/>
    </row>
    <row r="48" spans="1:12" x14ac:dyDescent="0.35">
      <c r="A48" s="33"/>
      <c r="E48" s="45"/>
      <c r="F48" s="45"/>
      <c r="G48" s="36"/>
    </row>
    <row r="49" spans="1:7" x14ac:dyDescent="0.35">
      <c r="A49" s="33"/>
    </row>
    <row r="50" spans="1:7" x14ac:dyDescent="0.35">
      <c r="A50" s="33">
        <f>A47+1</f>
        <v>17</v>
      </c>
      <c r="C50" s="36" t="s">
        <v>38</v>
      </c>
      <c r="D50" s="36"/>
      <c r="E50" s="42">
        <f>+E45-E47</f>
        <v>254868573.63213465</v>
      </c>
      <c r="F50" s="45"/>
    </row>
    <row r="51" spans="1:7" x14ac:dyDescent="0.35">
      <c r="A51" s="33"/>
    </row>
    <row r="52" spans="1:7" x14ac:dyDescent="0.35">
      <c r="A52" s="33">
        <f>+A50+1</f>
        <v>18</v>
      </c>
      <c r="C52" s="35" t="s">
        <v>39</v>
      </c>
      <c r="E52" s="47">
        <f>ROUND(+E50/E40,4)</f>
        <v>0.4229</v>
      </c>
      <c r="F52" s="47"/>
      <c r="G52" s="36"/>
    </row>
    <row r="53" spans="1:7" x14ac:dyDescent="0.35">
      <c r="A53" s="33"/>
    </row>
    <row r="54" spans="1:7" x14ac:dyDescent="0.35">
      <c r="A54" s="33"/>
    </row>
    <row r="55" spans="1:7" x14ac:dyDescent="0.35">
      <c r="A55" s="33"/>
      <c r="E55" s="48">
        <v>0.43090000000000001</v>
      </c>
    </row>
    <row r="56" spans="1:7" x14ac:dyDescent="0.35">
      <c r="A56" s="33"/>
    </row>
    <row r="57" spans="1:7" x14ac:dyDescent="0.35">
      <c r="A57" s="33"/>
    </row>
    <row r="58" spans="1:7" x14ac:dyDescent="0.35">
      <c r="A58" s="3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B96B8-6B0A-470D-BBCB-EBAB830216E2}">
  <dimension ref="A1:K32"/>
  <sheetViews>
    <sheetView workbookViewId="0">
      <selection activeCell="K7" sqref="K7"/>
    </sheetView>
  </sheetViews>
  <sheetFormatPr defaultColWidth="8.81640625" defaultRowHeight="15.5" x14ac:dyDescent="0.35"/>
  <cols>
    <col min="1" max="1" width="44.453125" style="23" bestFit="1" customWidth="1"/>
    <col min="2" max="2" width="17.453125" style="24" customWidth="1"/>
    <col min="3" max="3" width="13.453125" style="24" bestFit="1" customWidth="1"/>
    <col min="4" max="4" width="14.7265625" style="24" bestFit="1" customWidth="1"/>
    <col min="5" max="5" width="27.81640625" style="24" customWidth="1"/>
    <col min="6" max="6" width="15.453125" style="24" bestFit="1" customWidth="1"/>
    <col min="7" max="7" width="8.81640625" style="23"/>
    <col min="8" max="8" width="14" style="23" bestFit="1" customWidth="1"/>
    <col min="9" max="9" width="13.26953125" style="23" bestFit="1" customWidth="1"/>
    <col min="10" max="10" width="14.7265625" style="23" bestFit="1" customWidth="1"/>
    <col min="11" max="11" width="12.54296875" style="23" bestFit="1" customWidth="1"/>
    <col min="12" max="16384" width="8.81640625" style="23"/>
  </cols>
  <sheetData>
    <row r="1" spans="1:11" x14ac:dyDescent="0.35">
      <c r="A1" s="23" t="s">
        <v>47</v>
      </c>
    </row>
    <row r="3" spans="1:11" x14ac:dyDescent="0.35">
      <c r="B3" s="25" t="s">
        <v>48</v>
      </c>
      <c r="C3" s="25" t="s">
        <v>49</v>
      </c>
      <c r="D3" s="25"/>
      <c r="E3" s="25"/>
      <c r="F3" s="25"/>
    </row>
    <row r="4" spans="1:11" x14ac:dyDescent="0.35">
      <c r="B4" s="25" t="s">
        <v>50</v>
      </c>
      <c r="C4" s="25" t="s">
        <v>51</v>
      </c>
      <c r="D4" s="25" t="s">
        <v>52</v>
      </c>
      <c r="E4" s="25" t="s">
        <v>53</v>
      </c>
      <c r="F4" s="25" t="s">
        <v>54</v>
      </c>
    </row>
    <row r="5" spans="1:11" x14ac:dyDescent="0.35">
      <c r="A5" s="23" t="s">
        <v>20</v>
      </c>
      <c r="B5" s="25" t="s">
        <v>55</v>
      </c>
      <c r="C5" s="25" t="s">
        <v>56</v>
      </c>
      <c r="D5" s="25" t="s">
        <v>57</v>
      </c>
      <c r="E5" s="25" t="s">
        <v>58</v>
      </c>
      <c r="F5" s="25" t="s">
        <v>59</v>
      </c>
      <c r="J5" s="26"/>
    </row>
    <row r="6" spans="1:11" x14ac:dyDescent="0.35">
      <c r="A6" s="23" t="s">
        <v>60</v>
      </c>
      <c r="B6" s="24">
        <v>-58423543.249999993</v>
      </c>
      <c r="C6" s="27">
        <v>0</v>
      </c>
      <c r="D6" s="27">
        <v>-58423543.249999993</v>
      </c>
      <c r="E6" s="27">
        <v>-4256853</v>
      </c>
      <c r="F6" s="27">
        <v>-62680396.249999993</v>
      </c>
      <c r="J6" s="24"/>
      <c r="K6" s="28"/>
    </row>
    <row r="7" spans="1:11" x14ac:dyDescent="0.35">
      <c r="A7" s="23" t="s">
        <v>61</v>
      </c>
      <c r="B7" s="24">
        <v>-137135.82</v>
      </c>
      <c r="C7" s="27">
        <v>0</v>
      </c>
      <c r="D7" s="27">
        <v>-137135.82</v>
      </c>
      <c r="E7" s="27">
        <v>0</v>
      </c>
      <c r="F7" s="27">
        <v>-137135.82</v>
      </c>
      <c r="J7" s="24"/>
      <c r="K7" s="28"/>
    </row>
    <row r="8" spans="1:11" x14ac:dyDescent="0.35">
      <c r="A8" s="23" t="s">
        <v>62</v>
      </c>
      <c r="B8" s="24">
        <v>119941517.16000001</v>
      </c>
      <c r="C8" s="24">
        <v>1679181.1600000113</v>
      </c>
      <c r="D8" s="24">
        <v>118262336</v>
      </c>
      <c r="E8" s="24">
        <v>3225138.010000011</v>
      </c>
      <c r="F8" s="24">
        <v>121487474.01000001</v>
      </c>
      <c r="J8" s="24"/>
      <c r="K8" s="28"/>
    </row>
    <row r="9" spans="1:11" x14ac:dyDescent="0.35">
      <c r="A9" s="23" t="s">
        <v>63</v>
      </c>
      <c r="B9" s="24">
        <v>8108248.54</v>
      </c>
      <c r="C9" s="24">
        <v>121623.54000000004</v>
      </c>
      <c r="D9" s="24">
        <v>7986625</v>
      </c>
      <c r="E9" s="24">
        <v>121623.54000000004</v>
      </c>
      <c r="F9" s="24">
        <v>8108248.54</v>
      </c>
      <c r="J9" s="24"/>
      <c r="K9" s="28"/>
    </row>
    <row r="10" spans="1:11" x14ac:dyDescent="0.35">
      <c r="A10" s="23" t="s">
        <v>64</v>
      </c>
      <c r="B10" s="24">
        <v>3995568.91</v>
      </c>
      <c r="C10" s="24">
        <v>55937.910000000149</v>
      </c>
      <c r="D10" s="24">
        <v>3939631</v>
      </c>
      <c r="E10" s="24">
        <v>122617.91000000015</v>
      </c>
      <c r="F10" s="24">
        <v>4062248.91</v>
      </c>
      <c r="J10" s="24"/>
      <c r="K10" s="28"/>
    </row>
    <row r="11" spans="1:11" x14ac:dyDescent="0.35">
      <c r="A11" s="23" t="s">
        <v>65</v>
      </c>
      <c r="B11" s="24">
        <v>-1066415.0200000005</v>
      </c>
      <c r="C11" s="24">
        <v>-2.0000000484287739E-2</v>
      </c>
      <c r="D11" s="24">
        <v>-1066415</v>
      </c>
      <c r="E11" s="24">
        <v>-42632032.020000003</v>
      </c>
      <c r="F11" s="24">
        <v>-43698447.020000003</v>
      </c>
      <c r="J11" s="24"/>
      <c r="K11" s="28"/>
    </row>
    <row r="12" spans="1:11" x14ac:dyDescent="0.35">
      <c r="A12" s="23" t="s">
        <v>66</v>
      </c>
      <c r="B12" s="24">
        <v>5128125.17</v>
      </c>
      <c r="C12" s="24">
        <v>73537.169999999925</v>
      </c>
      <c r="D12" s="24">
        <v>5054588</v>
      </c>
      <c r="E12" s="24">
        <v>-2006996.53</v>
      </c>
      <c r="F12" s="24">
        <v>3047591.4699999997</v>
      </c>
      <c r="J12" s="24"/>
      <c r="K12" s="28"/>
    </row>
    <row r="13" spans="1:11" x14ac:dyDescent="0.35">
      <c r="A13" s="23" t="s">
        <v>67</v>
      </c>
      <c r="B13" s="24">
        <v>79809.010000000009</v>
      </c>
      <c r="C13" s="24">
        <v>1117.0100000000093</v>
      </c>
      <c r="D13" s="24">
        <v>78692</v>
      </c>
      <c r="E13" s="24">
        <v>1117.0100000000093</v>
      </c>
      <c r="F13" s="24">
        <v>79809.010000000009</v>
      </c>
      <c r="J13" s="24"/>
      <c r="K13" s="28"/>
    </row>
    <row r="14" spans="1:11" x14ac:dyDescent="0.35">
      <c r="A14" s="23" t="s">
        <v>68</v>
      </c>
      <c r="B14" s="24">
        <v>7033579.0000000009</v>
      </c>
      <c r="C14" s="24">
        <v>105504.00000000093</v>
      </c>
      <c r="D14" s="24">
        <v>6928075</v>
      </c>
      <c r="E14" s="24">
        <v>-1894879.4536522434</v>
      </c>
      <c r="F14" s="24">
        <v>5033195.5463477569</v>
      </c>
      <c r="J14" s="24"/>
      <c r="K14" s="28"/>
    </row>
    <row r="15" spans="1:11" x14ac:dyDescent="0.35">
      <c r="A15" s="23" t="s">
        <v>69</v>
      </c>
      <c r="B15" s="24">
        <v>125459372.98999999</v>
      </c>
      <c r="C15" s="24">
        <v>1764993.9899999946</v>
      </c>
      <c r="D15" s="24">
        <v>123694379</v>
      </c>
      <c r="E15" s="24">
        <v>2368029.9899999946</v>
      </c>
      <c r="F15" s="24">
        <v>126062408.98999999</v>
      </c>
      <c r="J15" s="24"/>
      <c r="K15" s="28"/>
    </row>
    <row r="16" spans="1:11" x14ac:dyDescent="0.35">
      <c r="A16" s="23" t="s">
        <v>70</v>
      </c>
      <c r="B16" s="24">
        <v>83552774.820000023</v>
      </c>
      <c r="C16" s="24">
        <v>-0.17999997735023499</v>
      </c>
      <c r="D16" s="24">
        <v>83552775</v>
      </c>
      <c r="E16" s="24">
        <v>5725020</v>
      </c>
      <c r="F16" s="24">
        <v>89277795</v>
      </c>
      <c r="J16" s="24"/>
      <c r="K16" s="28"/>
    </row>
    <row r="17" spans="1:11" x14ac:dyDescent="0.35">
      <c r="A17" s="23" t="s">
        <v>71</v>
      </c>
      <c r="B17" s="24">
        <v>1399065.02</v>
      </c>
      <c r="C17" s="24">
        <v>20986.020000000019</v>
      </c>
      <c r="D17" s="24">
        <v>1378079</v>
      </c>
      <c r="E17" s="24">
        <v>20986.020000000019</v>
      </c>
      <c r="F17" s="24">
        <v>1399065.02</v>
      </c>
      <c r="J17" s="24"/>
      <c r="K17" s="28"/>
    </row>
    <row r="18" spans="1:11" x14ac:dyDescent="0.35">
      <c r="A18" s="23" t="s">
        <v>72</v>
      </c>
      <c r="B18" s="24">
        <v>19725.86</v>
      </c>
      <c r="C18" s="24">
        <v>-0.13999999999941792</v>
      </c>
      <c r="D18" s="24">
        <v>19726</v>
      </c>
      <c r="E18" s="24">
        <v>-0.13999999999941792</v>
      </c>
      <c r="F18" s="24">
        <v>19725.86</v>
      </c>
      <c r="H18" s="24"/>
      <c r="I18" s="24"/>
      <c r="J18" s="24"/>
      <c r="K18" s="28"/>
    </row>
    <row r="19" spans="1:11" x14ac:dyDescent="0.35">
      <c r="A19" s="23" t="s">
        <v>73</v>
      </c>
      <c r="B19" s="24">
        <v>377832.44000000006</v>
      </c>
      <c r="C19" s="24">
        <v>4.440000000060536</v>
      </c>
      <c r="D19" s="24">
        <v>377828</v>
      </c>
      <c r="E19" s="24">
        <v>30898.460000000057</v>
      </c>
      <c r="F19" s="24">
        <v>408726.46000000008</v>
      </c>
      <c r="H19" s="24"/>
      <c r="I19" s="24"/>
      <c r="J19" s="24"/>
      <c r="K19" s="28"/>
    </row>
    <row r="20" spans="1:11" x14ac:dyDescent="0.35">
      <c r="A20" s="23" t="s">
        <v>74</v>
      </c>
      <c r="B20" s="24">
        <v>4647076.08</v>
      </c>
      <c r="C20" s="24">
        <v>57.080000000074506</v>
      </c>
      <c r="D20" s="24">
        <v>4647019</v>
      </c>
      <c r="E20" s="24">
        <v>78715.400000000067</v>
      </c>
      <c r="F20" s="24">
        <v>4725734.4000000004</v>
      </c>
      <c r="H20" s="24"/>
      <c r="I20" s="24"/>
      <c r="J20" s="24"/>
      <c r="K20" s="28"/>
    </row>
    <row r="21" spans="1:11" x14ac:dyDescent="0.35">
      <c r="A21" s="23" t="s">
        <v>75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H21" s="24"/>
      <c r="I21" s="24"/>
      <c r="J21" s="24"/>
      <c r="K21" s="28"/>
    </row>
    <row r="22" spans="1:11" x14ac:dyDescent="0.35">
      <c r="A22" s="23" t="s">
        <v>76</v>
      </c>
      <c r="B22" s="24">
        <v>-57939.54</v>
      </c>
      <c r="C22" s="24">
        <v>-0.54000000000087311</v>
      </c>
      <c r="D22" s="24">
        <v>-57939</v>
      </c>
      <c r="E22" s="24">
        <v>-0.54000000000087311</v>
      </c>
      <c r="F22" s="24">
        <v>-57939.54</v>
      </c>
      <c r="H22" s="24"/>
      <c r="I22" s="24"/>
      <c r="J22" s="24"/>
      <c r="K22" s="28"/>
    </row>
    <row r="23" spans="1:11" x14ac:dyDescent="0.35">
      <c r="A23" s="23" t="s">
        <v>77</v>
      </c>
      <c r="B23" s="24">
        <v>23591.24</v>
      </c>
      <c r="C23" s="24">
        <v>0.24000000000160071</v>
      </c>
      <c r="D23" s="24">
        <v>23591</v>
      </c>
      <c r="E23" s="24">
        <v>0.24000000000160071</v>
      </c>
      <c r="F23" s="24">
        <v>23591.24</v>
      </c>
      <c r="H23" s="24"/>
      <c r="I23" s="24"/>
      <c r="J23" s="24"/>
      <c r="K23" s="28"/>
    </row>
    <row r="24" spans="1:11" x14ac:dyDescent="0.35">
      <c r="A24" s="23" t="s">
        <v>78</v>
      </c>
      <c r="B24" s="24">
        <v>33552.620000000003</v>
      </c>
      <c r="C24" s="24">
        <v>0.62000000000261934</v>
      </c>
      <c r="D24" s="24">
        <v>33552</v>
      </c>
      <c r="E24" s="24">
        <v>1994.3300000000024</v>
      </c>
      <c r="F24" s="24">
        <v>35546.33</v>
      </c>
      <c r="J24" s="24"/>
      <c r="K24" s="28"/>
    </row>
    <row r="25" spans="1:11" x14ac:dyDescent="0.35">
      <c r="A25" s="23" t="s">
        <v>79</v>
      </c>
      <c r="B25" s="24">
        <v>1718933.79</v>
      </c>
      <c r="C25" s="24">
        <v>2.7900000000372529</v>
      </c>
      <c r="D25" s="24">
        <v>1718931</v>
      </c>
      <c r="E25" s="24">
        <v>-1489654.74</v>
      </c>
      <c r="F25" s="24">
        <v>229276.26</v>
      </c>
      <c r="H25" s="28"/>
      <c r="J25" s="24"/>
      <c r="K25" s="28"/>
    </row>
    <row r="26" spans="1:11" x14ac:dyDescent="0.35">
      <c r="A26" s="23" t="s">
        <v>80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J26" s="24"/>
      <c r="K26" s="28"/>
    </row>
    <row r="27" spans="1:11" x14ac:dyDescent="0.35">
      <c r="A27" s="23" t="s">
        <v>81</v>
      </c>
      <c r="B27" s="24">
        <v>23919.599999999999</v>
      </c>
      <c r="C27" s="24">
        <v>0.59999999999854481</v>
      </c>
      <c r="D27" s="24">
        <v>23919</v>
      </c>
      <c r="E27" s="24">
        <v>-7886.8900000000012</v>
      </c>
      <c r="F27" s="24">
        <v>16032.109999999999</v>
      </c>
      <c r="J27" s="24"/>
      <c r="K27" s="28"/>
    </row>
    <row r="28" spans="1:11" x14ac:dyDescent="0.35">
      <c r="A28" s="23" t="s">
        <v>82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J28" s="24"/>
      <c r="K28" s="28"/>
    </row>
    <row r="29" spans="1:11" x14ac:dyDescent="0.35">
      <c r="A29" s="23" t="s">
        <v>83</v>
      </c>
      <c r="B29" s="24">
        <v>9329.2200000000012</v>
      </c>
      <c r="C29" s="24">
        <v>0.11421320356203069</v>
      </c>
      <c r="D29" s="24">
        <v>9329.1057867964391</v>
      </c>
      <c r="E29" s="24">
        <v>0</v>
      </c>
      <c r="F29" s="24">
        <v>9329.1057867964391</v>
      </c>
      <c r="J29" s="24"/>
      <c r="K29" s="28"/>
    </row>
    <row r="30" spans="1:11" x14ac:dyDescent="0.35">
      <c r="A30" s="23" t="s">
        <v>84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J30" s="24"/>
      <c r="K30" s="28"/>
    </row>
    <row r="31" spans="1:11" x14ac:dyDescent="0.35">
      <c r="A31" s="29" t="s">
        <v>85</v>
      </c>
      <c r="B31" s="30">
        <v>0</v>
      </c>
      <c r="C31" s="30">
        <v>0</v>
      </c>
      <c r="D31" s="30">
        <v>0</v>
      </c>
      <c r="E31" s="30">
        <v>0</v>
      </c>
      <c r="F31" s="30">
        <v>0</v>
      </c>
      <c r="J31" s="31"/>
      <c r="K31" s="28"/>
    </row>
    <row r="32" spans="1:11" x14ac:dyDescent="0.35">
      <c r="A32" s="23" t="s">
        <v>36</v>
      </c>
      <c r="F32" s="24">
        <f>SUM(F6:F31)</f>
        <v>257451879.63213465</v>
      </c>
      <c r="H32" s="28">
        <f>F32+'[1]O&amp;M % Calc 2023'!E19</f>
        <v>114889464.63213465</v>
      </c>
      <c r="J32" s="31"/>
      <c r="K32" s="3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kzNmUyMmQ1LTQ1YTctNGNiNy05NWFiLTFhYThjN2M4ODc4OSIgdmFsdWU9IiIgeG1sbnM9Imh0dHA6Ly93d3cuYm9sZG9uamFtZXMuY29tLzIwMDgvMDEvc2llL2ludGVybmFsL2xhYmVsIiAvPjwvc2lzbD48VXNlck5hbWU+Q09SUFxzMjAzNzA3PC9Vc2VyTmFtZT48RGF0ZVRpbWU+NS85LzIwMjMgOTo1MTo0NCBQTTwvRGF0ZVRpbWU+PExhYmVsU3RyaW5nPlVuY2F0ZWdvcml6ZWQ8L0xhYmVsU3RyaW5nPjwvaXRlbT48L2xhYmVsSGlzdG9yeT4=</Value>
</WrappedLabelHistor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936e22d5-45a7-4cb7-95ab-1aa8c7c88789" value=""/>
</sisl>
</file>

<file path=customXml/itemProps1.xml><?xml version="1.0" encoding="utf-8"?>
<ds:datastoreItem xmlns:ds="http://schemas.openxmlformats.org/officeDocument/2006/customXml" ds:itemID="{C749C4C7-A46D-4FBE-8C01-C86CC8D862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A06E0C-4E57-4A06-944F-C717C5E43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ED0D12-7EB8-42FC-8429-29263448F352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D083543E-9AF8-4C09-9A7C-B1046A3BD698}">
  <ds:schemaRefs>
    <ds:schemaRef ds:uri="http://purl.org/dc/elements/1.1/"/>
    <ds:schemaRef ds:uri="http://schemas.microsoft.com/office/2006/documentManagement/types"/>
    <ds:schemaRef ds:uri="f88ffb1c-9230-4705-a789-27bae69f5829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b6888f76-1100-40b0-929b-1efe9044426d"/>
    <ds:schemaRef ds:uri="http://purl.org/dc/terms/"/>
  </ds:schemaRefs>
</ds:datastoreItem>
</file>

<file path=customXml/itemProps5.xml><?xml version="1.0" encoding="utf-8"?>
<ds:datastoreItem xmlns:ds="http://schemas.openxmlformats.org/officeDocument/2006/customXml" ds:itemID="{846BE4ED-91B0-434F-8C6C-A540F40186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W43-Surcharge Book 2 Bill</vt:lpstr>
      <vt:lpstr>W42-Book 2 Bill</vt:lpstr>
      <vt:lpstr>W14-Annualize EOP Customers</vt:lpstr>
      <vt:lpstr>W15-Weather Norm</vt:lpstr>
      <vt:lpstr>O&amp;M % Calc 2025</vt:lpstr>
      <vt:lpstr>Var O&amp;M March 2025</vt:lpstr>
      <vt:lpstr>'W42-Book 2 Bill'!Print_Area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Vaughan</dc:creator>
  <cp:keywords/>
  <cp:lastModifiedBy>Michelle Caldwell</cp:lastModifiedBy>
  <cp:lastPrinted>2017-05-24T19:34:26Z</cp:lastPrinted>
  <dcterms:created xsi:type="dcterms:W3CDTF">2014-10-17T18:22:58Z</dcterms:created>
  <dcterms:modified xsi:type="dcterms:W3CDTF">2025-09-11T20:45:06Z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2aceab1a-e341-4faf-affa-10784a3c9acc</vt:lpwstr>
  </property>
  <property fmtid="{D5CDD505-2E9C-101B-9397-08002B2CF9AE}" pid="3" name="bjSaver">
    <vt:lpwstr>N1DSBWDQZIeY/VRw0Xy3fwx0B1BRPR0Y</vt:lpwstr>
  </property>
  <property fmtid="{D5CDD505-2E9C-101B-9397-08002B2CF9AE}" pid="4" name="bjDocumentSecurityLabel">
    <vt:lpwstr>Uncategorized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uid="936e22d5-45a7-4cb7-95ab-1aa8c7c88789" value="" /&gt;&lt;/sisl&gt;</vt:lpwstr>
  </property>
  <property fmtid="{D5CDD505-2E9C-101B-9397-08002B2CF9AE}" pid="7" name="MSIP_Label_574d496c-7ac4-4b13-81fd-698eca66b217_SiteId">
    <vt:lpwstr>15f3c881-6b03-4ff6-8559-77bf5177818f</vt:lpwstr>
  </property>
  <property fmtid="{D5CDD505-2E9C-101B-9397-08002B2CF9AE}" pid="8" name="MSIP_Label_574d496c-7ac4-4b13-81fd-698eca66b217_Name">
    <vt:lpwstr>Uncategorized</vt:lpwstr>
  </property>
  <property fmtid="{D5CDD505-2E9C-101B-9397-08002B2CF9AE}" pid="9" name="MSIP_Label_574d496c-7ac4-4b13-81fd-698eca66b217_Enabled">
    <vt:lpwstr>true</vt:lpwstr>
  </property>
  <property fmtid="{D5CDD505-2E9C-101B-9397-08002B2CF9AE}" pid="10" name="bjClsUserRVM">
    <vt:lpwstr>[]</vt:lpwstr>
  </property>
  <property fmtid="{D5CDD505-2E9C-101B-9397-08002B2CF9AE}" pid="11" name="bjLabelHistoryID">
    <vt:lpwstr>{22ED0D12-7EB8-42FC-8429-29263448F352}</vt:lpwstr>
  </property>
  <property fmtid="{D5CDD505-2E9C-101B-9397-08002B2CF9AE}" pid="12" name="ContentTypeId">
    <vt:lpwstr>0x0101004DF805D1E1DA4A49A223477D3B105720</vt:lpwstr>
  </property>
</Properties>
</file>