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T:\Internal\01_Regulatory Services\02_Cases\2025 Cases\00_2025-00257 Base Case\06_All Filed Discovery\01_Staff\Set 1\Q55\Spaeth\"/>
    </mc:Choice>
  </mc:AlternateContent>
  <xr:revisionPtr revIDLastSave="0" documentId="13_ncr:1_{CDE73492-97F8-4DBB-8030-1A38EB6873CA}" xr6:coauthVersionLast="47" xr6:coauthVersionMax="47" xr10:uidLastSave="{00000000-0000-0000-0000-000000000000}"/>
  <bookViews>
    <workbookView xWindow="-28920" yWindow="-120" windowWidth="29040" windowHeight="15720" xr2:uid="{00000000-000D-0000-FFFF-FFFF00000000}"/>
  </bookViews>
  <sheets>
    <sheet name="Adjustment 1 Test Year SSC" sheetId="7" r:id="rId1"/>
    <sheet name="Margin Detail 2025" sheetId="5" r:id="rId2"/>
    <sheet name="2025 Deferral" sheetId="6" r:id="rId3"/>
  </sheets>
  <definedNames>
    <definedName name="_xlnm.Print_Area" localSheetId="1">'Margin Detail 2025'!$A$1:$S$53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6" l="1"/>
  <c r="J16" i="6" l="1"/>
  <c r="E12" i="7" l="1"/>
  <c r="I12" i="7" s="1"/>
  <c r="O60" i="5" l="1"/>
  <c r="O54" i="5"/>
  <c r="N52" i="5"/>
  <c r="M52" i="5"/>
  <c r="M64" i="5" s="1"/>
  <c r="L52" i="5"/>
  <c r="K52" i="5"/>
  <c r="K64" i="5" s="1"/>
  <c r="J52" i="5"/>
  <c r="J64" i="5" s="1"/>
  <c r="I52" i="5"/>
  <c r="I64" i="5" s="1"/>
  <c r="H52" i="5"/>
  <c r="H64" i="5" s="1"/>
  <c r="G52" i="5"/>
  <c r="F52" i="5"/>
  <c r="F64" i="5" s="1"/>
  <c r="E52" i="5"/>
  <c r="E64" i="5" s="1"/>
  <c r="D52" i="5"/>
  <c r="D64" i="5" s="1"/>
  <c r="C52" i="5"/>
  <c r="C64" i="5" s="1"/>
  <c r="O49" i="5"/>
  <c r="R49" i="5" s="1"/>
  <c r="O48" i="5"/>
  <c r="R48" i="5" s="1"/>
  <c r="O47" i="5"/>
  <c r="R47" i="5" s="1"/>
  <c r="O46" i="5"/>
  <c r="R46" i="5" s="1"/>
  <c r="O45" i="5"/>
  <c r="R45" i="5" s="1"/>
  <c r="O44" i="5"/>
  <c r="R44" i="5" s="1"/>
  <c r="O43" i="5"/>
  <c r="R43" i="5" s="1"/>
  <c r="O42" i="5"/>
  <c r="R42" i="5" s="1"/>
  <c r="O41" i="5"/>
  <c r="R41" i="5" s="1"/>
  <c r="O40" i="5"/>
  <c r="R40" i="5" s="1"/>
  <c r="O39" i="5"/>
  <c r="R39" i="5" s="1"/>
  <c r="O38" i="5"/>
  <c r="R38" i="5" s="1"/>
  <c r="O37" i="5"/>
  <c r="R37" i="5" s="1"/>
  <c r="O36" i="5"/>
  <c r="R36" i="5" s="1"/>
  <c r="O35" i="5"/>
  <c r="R35" i="5" s="1"/>
  <c r="O34" i="5"/>
  <c r="R34" i="5" s="1"/>
  <c r="O33" i="5"/>
  <c r="R33" i="5" s="1"/>
  <c r="O32" i="5"/>
  <c r="R32" i="5" s="1"/>
  <c r="O31" i="5"/>
  <c r="R31" i="5" s="1"/>
  <c r="O30" i="5"/>
  <c r="R30" i="5" s="1"/>
  <c r="O29" i="5"/>
  <c r="R29" i="5" s="1"/>
  <c r="O28" i="5"/>
  <c r="R28" i="5" s="1"/>
  <c r="O27" i="5"/>
  <c r="R27" i="5" s="1"/>
  <c r="O26" i="5"/>
  <c r="R26" i="5" s="1"/>
  <c r="O25" i="5"/>
  <c r="R25" i="5" s="1"/>
  <c r="O24" i="5"/>
  <c r="R24" i="5" s="1"/>
  <c r="O23" i="5"/>
  <c r="R23" i="5" s="1"/>
  <c r="O22" i="5"/>
  <c r="R22" i="5" s="1"/>
  <c r="O21" i="5"/>
  <c r="R21" i="5" s="1"/>
  <c r="O20" i="5"/>
  <c r="R20" i="5" s="1"/>
  <c r="O19" i="5"/>
  <c r="R19" i="5" s="1"/>
  <c r="O18" i="5"/>
  <c r="R18" i="5" s="1"/>
  <c r="O17" i="5"/>
  <c r="R17" i="5" s="1"/>
  <c r="O16" i="5"/>
  <c r="R16" i="5" s="1"/>
  <c r="O15" i="5"/>
  <c r="R15" i="5" s="1"/>
  <c r="O14" i="5"/>
  <c r="R14" i="5" s="1"/>
  <c r="O13" i="5"/>
  <c r="R13" i="5" s="1"/>
  <c r="O12" i="5"/>
  <c r="R12" i="5" s="1"/>
  <c r="O11" i="5"/>
  <c r="R11" i="5" s="1"/>
  <c r="O10" i="5"/>
  <c r="R10" i="5" s="1"/>
  <c r="O9" i="5"/>
  <c r="R9" i="5" s="1"/>
  <c r="O8" i="5"/>
  <c r="R8" i="5" s="1"/>
  <c r="O7" i="5"/>
  <c r="R7" i="5" s="1"/>
  <c r="O6" i="5"/>
  <c r="R6" i="5" s="1"/>
  <c r="G64" i="5" l="1"/>
  <c r="L64" i="5"/>
  <c r="N64" i="5"/>
  <c r="E11" i="7"/>
  <c r="R52" i="5"/>
  <c r="O52" i="5"/>
  <c r="G56" i="5" l="1"/>
  <c r="G57" i="5" s="1"/>
  <c r="L56" i="5"/>
  <c r="L57" i="5" s="1"/>
  <c r="N56" i="5"/>
  <c r="N57" i="5" s="1"/>
  <c r="H56" i="5"/>
  <c r="H57" i="5" s="1"/>
  <c r="C56" i="5"/>
  <c r="I56" i="5"/>
  <c r="I57" i="5" s="1"/>
  <c r="E56" i="5"/>
  <c r="E57" i="5" s="1"/>
  <c r="F56" i="5"/>
  <c r="F57" i="5" s="1"/>
  <c r="K56" i="5"/>
  <c r="K57" i="5" s="1"/>
  <c r="J56" i="5"/>
  <c r="J57" i="5" s="1"/>
  <c r="D56" i="5"/>
  <c r="D57" i="5" s="1"/>
  <c r="M56" i="5"/>
  <c r="M57" i="5" s="1"/>
  <c r="C57" i="5" l="1"/>
  <c r="O56" i="5"/>
  <c r="O57" i="5" l="1"/>
  <c r="I11" i="7" l="1"/>
  <c r="I13" i="7" s="1"/>
</calcChain>
</file>

<file path=xl/sharedStrings.xml><?xml version="1.0" encoding="utf-8"?>
<sst xmlns="http://schemas.openxmlformats.org/spreadsheetml/2006/main" count="155" uniqueCount="97">
  <si>
    <t>Account</t>
  </si>
  <si>
    <t>Acct Name</t>
  </si>
  <si>
    <t>Sales for Resale-Bookout Sales</t>
  </si>
  <si>
    <t>Sales for Resale-Bookout Purch</t>
  </si>
  <si>
    <t>Sale/Resale - NA - Fuel Rev</t>
  </si>
  <si>
    <t>Power Trading Transmission Expense - NonAssociated</t>
  </si>
  <si>
    <t>Financial Spark Gas - Realized</t>
  </si>
  <si>
    <t>Financial Electric Realized</t>
  </si>
  <si>
    <t>PJM Energy Sales Margin</t>
  </si>
  <si>
    <t>PJM Oper.Reserve Rev-OSS</t>
  </si>
  <si>
    <t>Capacity Cr. Net Sales</t>
  </si>
  <si>
    <t>PJM FTR Revenue-OSS</t>
  </si>
  <si>
    <t>Non-Trading Bookout Sales-OSS</t>
  </si>
  <si>
    <t>PJM Incremental Spot-OSS</t>
  </si>
  <si>
    <t>Non-Trading Bookout Purch-OSS</t>
  </si>
  <si>
    <t>Financial Hedge Realized</t>
  </si>
  <si>
    <t>Interest Rate Swaps-Power</t>
  </si>
  <si>
    <t>Non-ECR Auction Sales-OSS</t>
  </si>
  <si>
    <t>PJM Spinning-Credit</t>
  </si>
  <si>
    <t>PJM Reactive - OSS</t>
  </si>
  <si>
    <t>Normal Capacity Purchases</t>
  </si>
  <si>
    <t>PJM Purchases-non-ECR-Auction</t>
  </si>
  <si>
    <t>Capacity Purchases-Auction</t>
  </si>
  <si>
    <t>Capacity purchases - Trading</t>
  </si>
  <si>
    <t>PJM Incremental Imp Cong-OSS</t>
  </si>
  <si>
    <t>PJM Meter Corrections-OSS</t>
  </si>
  <si>
    <t>PJM Pt2Pt Trans.Purch-NonAff.</t>
  </si>
  <si>
    <t>PJM NITS Purch-NonAff.</t>
  </si>
  <si>
    <t>PJM FTR Revenue-Spec</t>
  </si>
  <si>
    <t>PJM TO Admin. Exp.-NonAff.</t>
  </si>
  <si>
    <t>PJM Whlse FTR Rev - OSS</t>
  </si>
  <si>
    <t>PJM Trans loss credits-OSS</t>
  </si>
  <si>
    <t>PJM transm loss charges-OSS</t>
  </si>
  <si>
    <t xml:space="preserve">PJM 30m Suppl Reserve CR OSS </t>
  </si>
  <si>
    <t>PJM Regulation - OSS</t>
  </si>
  <si>
    <t>PJM Spinning Reserve - OSS</t>
  </si>
  <si>
    <t>PJM Inadvertent Mtr Res-OSS</t>
  </si>
  <si>
    <t>PJM Admin-SSC&amp;DS-OSS</t>
  </si>
  <si>
    <t>PJM Admin-RP&amp;SDS-OSS</t>
  </si>
  <si>
    <t>PJM Admin-MAM&amp;SC- OSS</t>
  </si>
  <si>
    <t>Test Year Total</t>
  </si>
  <si>
    <t>Notes</t>
  </si>
  <si>
    <t>Positive amounts are charges (expense) negative amounts are credits (revenue)</t>
  </si>
  <si>
    <t>Kentucky Power Company</t>
  </si>
  <si>
    <t>LINE   NO.</t>
  </si>
  <si>
    <t>DESCRIPTION</t>
  </si>
  <si>
    <t>KPCO TOTAL COMPANY ADJUSTMENT</t>
  </si>
  <si>
    <t>ALLOCATION FACTOR</t>
  </si>
  <si>
    <t>KENTUCKY PSC RETAIL JURISDICTION ADJUSTMENT</t>
  </si>
  <si>
    <t>Energy</t>
  </si>
  <si>
    <t>Off System Sales</t>
  </si>
  <si>
    <t xml:space="preserve">PSC Juris </t>
  </si>
  <si>
    <t>Allocation Method</t>
  </si>
  <si>
    <t>Allocation Factor</t>
  </si>
  <si>
    <t>Adjustment</t>
  </si>
  <si>
    <t>Demand</t>
  </si>
  <si>
    <t>Specific</t>
  </si>
  <si>
    <t>KPCo Monthly OSS Margins</t>
  </si>
  <si>
    <t>44x</t>
  </si>
  <si>
    <t>ALLOCATION METHOD</t>
  </si>
  <si>
    <t>Trading Auction Sales Affil</t>
  </si>
  <si>
    <t>Sales for Resale - Assoc Cos</t>
  </si>
  <si>
    <t>KY Retail OSS Margins</t>
  </si>
  <si>
    <t>KPCO Test Year Margins</t>
  </si>
  <si>
    <t xml:space="preserve">PJM 30m Suppl Reserve CH OSS </t>
  </si>
  <si>
    <t>Peak Hour Avail charge - LSE</t>
  </si>
  <si>
    <t>Other Power Ex- Wholesale RECs</t>
  </si>
  <si>
    <t>PJM Admin Default OSS</t>
  </si>
  <si>
    <t>XXXXXXX</t>
  </si>
  <si>
    <r>
      <t>Additional accounts may be added</t>
    </r>
    <r>
      <rPr>
        <i/>
        <vertAlign val="superscript"/>
        <sz val="11"/>
        <color theme="1"/>
        <rFont val="Calibri"/>
        <family val="2"/>
        <scheme val="minor"/>
      </rPr>
      <t>3</t>
    </r>
  </si>
  <si>
    <t>SSC Deferral</t>
  </si>
  <si>
    <t>Decrease Firm Sales</t>
  </si>
  <si>
    <t>Adjustment to reset OSS margin baseline to test year OSS margin amount.</t>
  </si>
  <si>
    <t>Increase Firm Sales</t>
  </si>
  <si>
    <t>Retail Revenue Used in Deferral</t>
  </si>
  <si>
    <t>Less TY Non-Associated Utilities (OSS) Environmental Costs</t>
  </si>
  <si>
    <t>TY KPCo Retail OSS Margins net of OSS Enviro Cost</t>
  </si>
  <si>
    <t>SSC Billed Retail Revenue</t>
  </si>
  <si>
    <t>Year</t>
  </si>
  <si>
    <t>Sum of Amount</t>
  </si>
  <si>
    <t>Column Labels</t>
  </si>
  <si>
    <t>Row Labels</t>
  </si>
  <si>
    <t>Grand Total</t>
  </si>
  <si>
    <t>KY_OSS_SHR</t>
  </si>
  <si>
    <t>TARIFF_CC</t>
  </si>
  <si>
    <t>To record a reg. asset for the difference between the $6.2M annual revenue amount authorized to be collected and the amount actually billed under Tariff C. C. from the current month as authorized by the KPSC in the Final Order in Case No. 2014-00396.</t>
  </si>
  <si>
    <t>Tariff Summary</t>
  </si>
  <si>
    <t>IS/Query</t>
  </si>
  <si>
    <t>OSS</t>
  </si>
  <si>
    <t>Difference</t>
  </si>
  <si>
    <t>&lt;- Test Year Basing Point</t>
  </si>
  <si>
    <t>To record Over/Under related to sharing of KY OSS Margins as approved in KYPCo Base Rate Case 2023-00159</t>
  </si>
  <si>
    <t>Total OSS</t>
  </si>
  <si>
    <t>check Form 2.0</t>
  </si>
  <si>
    <t>Test Year Twelve Months Ended 5/31/2025</t>
  </si>
  <si>
    <t>KPCo 12 Months Ended May 2025</t>
  </si>
  <si>
    <t>Witness: Michael Spaeth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</si>
</sst>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s>
  <fonts count="13" x14ac:knownFonts="1">
    <font>
      <sz val="11"/>
      <color theme="1"/>
      <name val="Calibri"/>
      <family val="2"/>
      <scheme val="minor"/>
    </font>
    <font>
      <sz val="11"/>
      <color theme="1"/>
      <name val="Calibri"/>
      <family val="2"/>
      <scheme val="minor"/>
    </font>
    <font>
      <b/>
      <sz val="12"/>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u/>
      <sz val="10"/>
      <name val="Arial"/>
      <family val="2"/>
    </font>
    <font>
      <b/>
      <sz val="10"/>
      <name val="MS Sans Serif"/>
      <family val="2"/>
    </font>
    <font>
      <sz val="10"/>
      <name val="MS Sans Serif"/>
      <family val="2"/>
    </font>
    <font>
      <i/>
      <sz val="11"/>
      <color theme="1"/>
      <name val="Calibri"/>
      <family val="2"/>
      <scheme val="minor"/>
    </font>
    <font>
      <i/>
      <vertAlign val="superscript"/>
      <sz val="11"/>
      <color theme="1"/>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mediumGray">
        <fgColor indexed="22"/>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8" fillId="0" borderId="6">
      <alignment horizontal="center"/>
    </xf>
    <xf numFmtId="0" fontId="9" fillId="0" borderId="0" applyNumberFormat="0" applyFont="0" applyFill="0" applyBorder="0" applyAlignment="0" applyProtection="0">
      <alignment horizontal="left"/>
    </xf>
    <xf numFmtId="15" fontId="9" fillId="0" borderId="0" applyFont="0" applyFill="0" applyBorder="0" applyAlignment="0" applyProtection="0"/>
    <xf numFmtId="3" fontId="9" fillId="0" borderId="0" applyFont="0" applyFill="0" applyBorder="0" applyAlignment="0" applyProtection="0"/>
    <xf numFmtId="4" fontId="9" fillId="0" borderId="0" applyFont="0" applyFill="0" applyBorder="0" applyAlignment="0" applyProtection="0"/>
    <xf numFmtId="0" fontId="9" fillId="0" borderId="0"/>
    <xf numFmtId="0" fontId="9" fillId="4" borderId="0" applyNumberFormat="0" applyFont="0" applyBorder="0" applyAlignment="0" applyProtection="0"/>
  </cellStyleXfs>
  <cellXfs count="72">
    <xf numFmtId="0" fontId="0" fillId="0" borderId="0" xfId="0"/>
    <xf numFmtId="0" fontId="0" fillId="2" borderId="0" xfId="0" applyFill="1"/>
    <xf numFmtId="164" fontId="0" fillId="0" borderId="0" xfId="0" applyNumberFormat="1"/>
    <xf numFmtId="43" fontId="0" fillId="0" borderId="0" xfId="0" applyNumberFormat="1"/>
    <xf numFmtId="0" fontId="0" fillId="0" borderId="0" xfId="0"/>
    <xf numFmtId="0" fontId="3" fillId="0" borderId="0" xfId="0" applyFont="1"/>
    <xf numFmtId="164" fontId="0" fillId="0" borderId="0" xfId="1" applyNumberFormat="1" applyFont="1" applyBorder="1"/>
    <xf numFmtId="0" fontId="2" fillId="0" borderId="0" xfId="0" applyFont="1" applyBorder="1"/>
    <xf numFmtId="165" fontId="0" fillId="0" borderId="0" xfId="5" applyNumberFormat="1" applyFont="1"/>
    <xf numFmtId="0" fontId="0" fillId="0" borderId="0" xfId="0" applyAlignment="1">
      <alignment horizontal="right"/>
    </xf>
    <xf numFmtId="0" fontId="10" fillId="5" borderId="0" xfId="0" applyFont="1" applyFill="1"/>
    <xf numFmtId="0" fontId="3" fillId="0" borderId="0" xfId="0" applyFont="1" applyAlignment="1">
      <alignment horizontal="right"/>
    </xf>
    <xf numFmtId="43" fontId="0" fillId="0" borderId="0" xfId="1" applyFont="1" applyFill="1"/>
    <xf numFmtId="165" fontId="0" fillId="0" borderId="1" xfId="5" applyNumberFormat="1" applyFont="1" applyBorder="1"/>
    <xf numFmtId="165" fontId="0" fillId="0" borderId="0" xfId="0" applyNumberFormat="1"/>
    <xf numFmtId="0" fontId="0" fillId="0" borderId="0" xfId="0" applyBorder="1"/>
    <xf numFmtId="0" fontId="0" fillId="0" borderId="0" xfId="0" applyBorder="1" applyAlignment="1">
      <alignment horizontal="center"/>
    </xf>
    <xf numFmtId="164" fontId="0" fillId="2" borderId="0" xfId="1" applyNumberFormat="1" applyFont="1" applyFill="1" applyBorder="1"/>
    <xf numFmtId="0" fontId="0" fillId="2" borderId="0" xfId="0" applyFill="1" applyBorder="1"/>
    <xf numFmtId="164" fontId="0" fillId="0" borderId="0" xfId="0" applyNumberFormat="1" applyBorder="1"/>
    <xf numFmtId="165" fontId="0" fillId="0" borderId="0" xfId="5" applyNumberFormat="1" applyFont="1" applyBorder="1"/>
    <xf numFmtId="0" fontId="3" fillId="0" borderId="0" xfId="0" applyFont="1" applyBorder="1"/>
    <xf numFmtId="164" fontId="0" fillId="2" borderId="0" xfId="0" applyNumberFormat="1" applyFill="1" applyBorder="1"/>
    <xf numFmtId="166" fontId="0" fillId="3" borderId="0" xfId="1" applyNumberFormat="1" applyFont="1" applyFill="1" applyBorder="1"/>
    <xf numFmtId="166" fontId="0" fillId="3" borderId="0" xfId="1" applyNumberFormat="1" applyFont="1" applyFill="1" applyBorder="1" applyAlignment="1">
      <alignment horizontal="center"/>
    </xf>
    <xf numFmtId="166" fontId="3" fillId="3" borderId="0" xfId="1" applyNumberFormat="1" applyFont="1" applyFill="1" applyBorder="1"/>
    <xf numFmtId="0" fontId="3" fillId="0" borderId="1" xfId="0" applyFont="1" applyBorder="1"/>
    <xf numFmtId="164" fontId="0" fillId="0" borderId="1" xfId="0" applyNumberFormat="1" applyBorder="1"/>
    <xf numFmtId="0" fontId="0" fillId="0" borderId="0" xfId="0" applyFill="1"/>
    <xf numFmtId="43" fontId="0" fillId="0" borderId="0" xfId="0" applyNumberFormat="1" applyFill="1" applyBorder="1"/>
    <xf numFmtId="0" fontId="0" fillId="0" borderId="0" xfId="0" applyFill="1" applyBorder="1"/>
    <xf numFmtId="164" fontId="0" fillId="0" borderId="0" xfId="0" applyNumberFormat="1" applyFill="1" applyBorder="1"/>
    <xf numFmtId="43" fontId="0" fillId="0" borderId="0" xfId="0" applyNumberFormat="1" applyFill="1"/>
    <xf numFmtId="43" fontId="3" fillId="0" borderId="0" xfId="0" applyNumberFormat="1" applyFont="1" applyFill="1"/>
    <xf numFmtId="165" fontId="0" fillId="6" borderId="0" xfId="0" applyNumberFormat="1" applyFill="1"/>
    <xf numFmtId="165" fontId="0" fillId="2" borderId="0" xfId="0" applyNumberFormat="1" applyFill="1"/>
    <xf numFmtId="43" fontId="0" fillId="0" borderId="0" xfId="1" applyFont="1"/>
    <xf numFmtId="164" fontId="0" fillId="0" borderId="0" xfId="1" applyNumberFormat="1" applyFont="1"/>
    <xf numFmtId="164" fontId="0" fillId="0" borderId="0" xfId="1" applyNumberFormat="1" applyFont="1" applyFill="1"/>
    <xf numFmtId="0" fontId="0" fillId="7" borderId="0" xfId="0" applyFill="1"/>
    <xf numFmtId="165" fontId="0" fillId="7" borderId="0" xfId="5" applyNumberFormat="1" applyFont="1" applyFill="1"/>
    <xf numFmtId="165" fontId="0" fillId="7" borderId="0" xfId="5" applyNumberFormat="1" applyFont="1" applyFill="1" applyBorder="1"/>
    <xf numFmtId="164" fontId="0" fillId="7" borderId="0" xfId="1" applyNumberFormat="1" applyFont="1" applyFill="1"/>
    <xf numFmtId="165" fontId="0" fillId="7" borderId="0" xfId="0" applyNumberFormat="1" applyFill="1"/>
    <xf numFmtId="166" fontId="12" fillId="7" borderId="0" xfId="1" applyNumberFormat="1" applyFont="1" applyFill="1" applyBorder="1" applyAlignment="1">
      <alignment horizontal="center"/>
    </xf>
    <xf numFmtId="164" fontId="0" fillId="0" borderId="0" xfId="1" applyNumberFormat="1" applyFont="1" applyFill="1" applyBorder="1"/>
    <xf numFmtId="165" fontId="0" fillId="0" borderId="0" xfId="5" applyNumberFormat="1" applyFont="1" applyFill="1"/>
    <xf numFmtId="0" fontId="0" fillId="7" borderId="7"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4" fillId="0" borderId="0" xfId="2" applyFill="1"/>
    <xf numFmtId="0" fontId="4" fillId="0" borderId="0" xfId="2" applyFill="1" applyAlignment="1"/>
    <xf numFmtId="0" fontId="5" fillId="0" borderId="0" xfId="2" applyFont="1" applyFill="1" applyAlignment="1">
      <alignment horizontal="center"/>
    </xf>
    <xf numFmtId="0" fontId="6" fillId="0" borderId="0" xfId="2" applyFont="1" applyFill="1" applyAlignment="1">
      <alignment horizontal="center" wrapText="1"/>
    </xf>
    <xf numFmtId="0" fontId="6" fillId="0" borderId="0" xfId="2" applyFont="1" applyFill="1" applyAlignment="1">
      <alignment horizontal="center"/>
    </xf>
    <xf numFmtId="0" fontId="6" fillId="0" borderId="0" xfId="2" applyFont="1" applyFill="1"/>
    <xf numFmtId="0" fontId="4" fillId="0" borderId="1" xfId="2" applyFill="1" applyBorder="1" applyAlignment="1">
      <alignment horizontal="center" vertical="center" wrapText="1"/>
    </xf>
    <xf numFmtId="0" fontId="4" fillId="0" borderId="1" xfId="2" applyFill="1" applyBorder="1" applyAlignment="1">
      <alignment horizontal="center" vertical="center" wrapText="1"/>
    </xf>
    <xf numFmtId="0" fontId="4" fillId="0" borderId="2" xfId="2" applyFill="1" applyBorder="1" applyAlignment="1">
      <alignment horizontal="center" vertical="center" wrapText="1"/>
    </xf>
    <xf numFmtId="0" fontId="4" fillId="0" borderId="0" xfId="2" applyFill="1" applyAlignment="1">
      <alignment horizontal="center"/>
    </xf>
    <xf numFmtId="164" fontId="4" fillId="0" borderId="0" xfId="3" applyNumberFormat="1" applyFont="1" applyFill="1" applyAlignment="1"/>
    <xf numFmtId="164" fontId="4" fillId="0" borderId="0" xfId="3" applyNumberFormat="1" applyFont="1" applyFill="1" applyAlignment="1">
      <alignment horizontal="center"/>
    </xf>
    <xf numFmtId="164" fontId="4" fillId="0" borderId="3" xfId="3" applyNumberFormat="1" applyFont="1" applyFill="1" applyBorder="1" applyAlignment="1">
      <alignment horizontal="center"/>
    </xf>
    <xf numFmtId="165" fontId="4" fillId="0" borderId="0" xfId="4" applyNumberFormat="1" applyFont="1" applyFill="1"/>
    <xf numFmtId="0" fontId="4" fillId="0" borderId="3" xfId="2" applyFill="1" applyBorder="1"/>
    <xf numFmtId="0" fontId="7" fillId="0" borderId="0" xfId="2" applyFont="1" applyFill="1"/>
    <xf numFmtId="165" fontId="4" fillId="0" borderId="3" xfId="4" applyNumberFormat="1" applyFont="1" applyFill="1" applyBorder="1"/>
    <xf numFmtId="43" fontId="4" fillId="0" borderId="0" xfId="1" applyFont="1" applyFill="1" applyAlignment="1">
      <alignment horizontal="center"/>
    </xf>
    <xf numFmtId="0" fontId="4" fillId="0" borderId="0" xfId="2" applyFill="1" applyBorder="1"/>
    <xf numFmtId="165" fontId="4" fillId="0" borderId="2" xfId="4" applyNumberFormat="1" applyFont="1" applyFill="1" applyBorder="1"/>
    <xf numFmtId="165" fontId="4" fillId="0" borderId="0" xfId="4" applyNumberFormat="1" applyFont="1" applyFill="1" applyBorder="1"/>
    <xf numFmtId="164" fontId="0" fillId="0" borderId="0" xfId="0" applyNumberFormat="1" applyFill="1"/>
  </cellXfs>
  <cellStyles count="13">
    <cellStyle name="Comma" xfId="1" builtinId="3"/>
    <cellStyle name="Comma 6" xfId="3" xr:uid="{00000000-0005-0000-0000-000001000000}"/>
    <cellStyle name="Currency" xfId="5" builtinId="4"/>
    <cellStyle name="Currency 36" xfId="4" xr:uid="{00000000-0005-0000-0000-000003000000}"/>
    <cellStyle name="Normal" xfId="0" builtinId="0"/>
    <cellStyle name="Normal 102" xfId="2" xr:uid="{00000000-0005-0000-0000-000005000000}"/>
    <cellStyle name="Normal 2" xfId="11" xr:uid="{00000000-0005-0000-0000-000006000000}"/>
    <cellStyle name="PSChar" xfId="7" xr:uid="{00000000-0005-0000-0000-000007000000}"/>
    <cellStyle name="PSDate" xfId="8" xr:uid="{00000000-0005-0000-0000-000008000000}"/>
    <cellStyle name="PSDec" xfId="10" xr:uid="{00000000-0005-0000-0000-000009000000}"/>
    <cellStyle name="PSHeading" xfId="6" xr:uid="{00000000-0005-0000-0000-00000A000000}"/>
    <cellStyle name="PSInt" xfId="9" xr:uid="{00000000-0005-0000-0000-00000B000000}"/>
    <cellStyle name="PSSpacer"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4D004-2CD7-458B-AA1A-C743738B73E6}">
  <sheetPr>
    <tabColor rgb="FF92D050"/>
  </sheetPr>
  <dimension ref="A1:Q53"/>
  <sheetViews>
    <sheetView showGridLines="0" tabSelected="1" zoomScale="110" zoomScaleNormal="110" workbookViewId="0">
      <selection activeCell="C23" sqref="C23"/>
    </sheetView>
  </sheetViews>
  <sheetFormatPr defaultColWidth="8.7265625" defaultRowHeight="14.5" x14ac:dyDescent="0.35"/>
  <cols>
    <col min="1" max="2" width="8.7265625" style="28"/>
    <col min="3" max="3" width="30.54296875" style="28" bestFit="1" customWidth="1"/>
    <col min="4" max="4" width="8.7265625" style="28"/>
    <col min="5" max="5" width="13.7265625" style="28" customWidth="1"/>
    <col min="6" max="6" width="8.7265625" style="28"/>
    <col min="7" max="7" width="13.26953125" style="28" customWidth="1"/>
    <col min="8" max="8" width="13" style="28" customWidth="1"/>
    <col min="9" max="9" width="18.7265625" style="28" customWidth="1"/>
    <col min="10" max="14" width="8.7265625" style="28"/>
    <col min="15" max="15" width="13.26953125" style="28" bestFit="1" customWidth="1"/>
    <col min="16" max="16" width="8.7265625" style="28"/>
    <col min="17" max="17" width="15" style="28" bestFit="1" customWidth="1"/>
    <col min="18" max="16384" width="8.7265625" style="28"/>
  </cols>
  <sheetData>
    <row r="1" spans="1:15" x14ac:dyDescent="0.35">
      <c r="A1" s="50"/>
      <c r="B1" s="50"/>
      <c r="C1" s="50"/>
      <c r="D1" s="50"/>
      <c r="E1" s="51"/>
      <c r="F1" s="51"/>
      <c r="G1" s="51"/>
      <c r="H1" s="51"/>
      <c r="I1" s="51"/>
      <c r="J1" s="51"/>
    </row>
    <row r="2" spans="1:15" ht="15.5" x14ac:dyDescent="0.35">
      <c r="A2" s="50"/>
      <c r="B2" s="52" t="s">
        <v>43</v>
      </c>
      <c r="C2" s="52"/>
      <c r="D2" s="52"/>
      <c r="E2" s="52"/>
      <c r="F2" s="52"/>
      <c r="G2" s="52"/>
      <c r="H2" s="52"/>
      <c r="I2" s="51"/>
      <c r="J2" s="51"/>
    </row>
    <row r="3" spans="1:15" ht="48" customHeight="1" x14ac:dyDescent="0.35">
      <c r="A3" s="50"/>
      <c r="B3" s="53" t="s">
        <v>72</v>
      </c>
      <c r="C3" s="53"/>
      <c r="D3" s="53"/>
      <c r="E3" s="53"/>
      <c r="F3" s="53"/>
      <c r="G3" s="53"/>
      <c r="H3" s="53"/>
      <c r="I3" s="51"/>
      <c r="J3" s="51"/>
    </row>
    <row r="4" spans="1:15" x14ac:dyDescent="0.35">
      <c r="A4" s="50"/>
      <c r="B4" s="54" t="s">
        <v>94</v>
      </c>
      <c r="C4" s="54"/>
      <c r="D4" s="54"/>
      <c r="E4" s="54"/>
      <c r="F4" s="54"/>
      <c r="G4" s="54"/>
      <c r="H4" s="55"/>
      <c r="I4" s="50"/>
      <c r="J4" s="50"/>
    </row>
    <row r="7" spans="1:15" ht="50" x14ac:dyDescent="0.35">
      <c r="A7" s="56" t="s">
        <v>44</v>
      </c>
      <c r="B7" s="57" t="s">
        <v>45</v>
      </c>
      <c r="C7" s="57"/>
      <c r="D7" s="57"/>
      <c r="E7" s="56" t="s">
        <v>46</v>
      </c>
      <c r="F7" s="56"/>
      <c r="G7" s="56" t="s">
        <v>59</v>
      </c>
      <c r="H7" s="56" t="s">
        <v>47</v>
      </c>
      <c r="I7" s="58" t="s">
        <v>48</v>
      </c>
      <c r="J7" s="50"/>
    </row>
    <row r="8" spans="1:15" x14ac:dyDescent="0.35">
      <c r="A8" s="59"/>
      <c r="B8" s="59"/>
      <c r="C8" s="59"/>
      <c r="D8" s="50"/>
      <c r="E8" s="60"/>
      <c r="F8" s="61"/>
      <c r="G8" s="61"/>
      <c r="H8" s="61"/>
      <c r="I8" s="62"/>
      <c r="J8" s="50"/>
    </row>
    <row r="9" spans="1:15" x14ac:dyDescent="0.35">
      <c r="A9" s="50"/>
      <c r="B9" s="50"/>
      <c r="C9" s="50"/>
      <c r="D9" s="50"/>
      <c r="E9" s="63"/>
      <c r="F9" s="50"/>
      <c r="G9" s="50"/>
      <c r="H9" s="50"/>
      <c r="I9" s="64"/>
      <c r="J9" s="50"/>
    </row>
    <row r="10" spans="1:15" x14ac:dyDescent="0.35">
      <c r="A10" s="50"/>
      <c r="B10" s="65" t="s">
        <v>50</v>
      </c>
      <c r="C10" s="65"/>
      <c r="D10" s="50"/>
      <c r="G10" s="50"/>
      <c r="H10" s="50"/>
      <c r="I10" s="66"/>
      <c r="J10" s="50"/>
    </row>
    <row r="11" spans="1:15" x14ac:dyDescent="0.35">
      <c r="A11" s="59">
        <v>1</v>
      </c>
      <c r="B11" s="50" t="s">
        <v>58</v>
      </c>
      <c r="C11" s="50" t="s">
        <v>77</v>
      </c>
      <c r="D11" s="50"/>
      <c r="E11" s="46">
        <f>-'Margin Detail 2025'!O60</f>
        <v>-2278308.3927401057</v>
      </c>
      <c r="G11" s="50" t="s">
        <v>56</v>
      </c>
      <c r="H11" s="67">
        <v>1</v>
      </c>
      <c r="I11" s="66">
        <f>E11</f>
        <v>-2278308.3927401057</v>
      </c>
      <c r="J11" s="55" t="s">
        <v>71</v>
      </c>
    </row>
    <row r="12" spans="1:15" x14ac:dyDescent="0.35">
      <c r="A12" s="59">
        <v>2</v>
      </c>
      <c r="B12" s="50" t="s">
        <v>58</v>
      </c>
      <c r="C12" s="68" t="s">
        <v>70</v>
      </c>
      <c r="D12" s="50"/>
      <c r="E12" s="46">
        <f>'2025 Deferral'!M14</f>
        <v>4727891.17</v>
      </c>
      <c r="G12" s="50" t="s">
        <v>56</v>
      </c>
      <c r="H12" s="67">
        <v>1</v>
      </c>
      <c r="I12" s="69">
        <f>E12</f>
        <v>4727891.17</v>
      </c>
      <c r="J12" s="55" t="s">
        <v>73</v>
      </c>
    </row>
    <row r="13" spans="1:15" s="30" customFormat="1" x14ac:dyDescent="0.35">
      <c r="C13" s="68"/>
      <c r="D13" s="68"/>
      <c r="E13" s="70"/>
      <c r="F13" s="68"/>
      <c r="G13" s="68"/>
      <c r="H13" s="68"/>
      <c r="I13" s="70">
        <f>I11+I12</f>
        <v>2449582.7772598942</v>
      </c>
      <c r="J13" s="55" t="s">
        <v>73</v>
      </c>
    </row>
    <row r="14" spans="1:15" s="30" customFormat="1" x14ac:dyDescent="0.35"/>
    <row r="15" spans="1:15" s="30" customFormat="1" x14ac:dyDescent="0.35">
      <c r="A15" s="30" t="s">
        <v>96</v>
      </c>
      <c r="O15" s="45"/>
    </row>
    <row r="16" spans="1:15" s="30" customFormat="1" x14ac:dyDescent="0.35">
      <c r="O16" s="45"/>
    </row>
    <row r="18" spans="15:17" x14ac:dyDescent="0.35">
      <c r="O18" s="38"/>
    </row>
    <row r="26" spans="15:17" x14ac:dyDescent="0.35">
      <c r="Q26" s="38"/>
    </row>
    <row r="27" spans="15:17" x14ac:dyDescent="0.35">
      <c r="Q27" s="38"/>
    </row>
    <row r="29" spans="15:17" x14ac:dyDescent="0.35">
      <c r="Q29" s="38"/>
    </row>
    <row r="32" spans="15:17" x14ac:dyDescent="0.35">
      <c r="Q32" s="71"/>
    </row>
    <row r="33" spans="17:17" x14ac:dyDescent="0.35">
      <c r="Q33" s="71"/>
    </row>
    <row r="49" s="28" customFormat="1" x14ac:dyDescent="0.35"/>
    <row r="50" s="28" customFormat="1" x14ac:dyDescent="0.35"/>
    <row r="51" s="28" customFormat="1" x14ac:dyDescent="0.35"/>
    <row r="52" s="28" customFormat="1" x14ac:dyDescent="0.35"/>
    <row r="53" s="28" customFormat="1" x14ac:dyDescent="0.35"/>
  </sheetData>
  <mergeCells count="4">
    <mergeCell ref="B2:H2"/>
    <mergeCell ref="B3:H3"/>
    <mergeCell ref="B4:G4"/>
    <mergeCell ref="B7:D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7F5C-2202-4685-90C2-350E989995CF}">
  <sheetPr>
    <tabColor rgb="FF92D050"/>
    <pageSetUpPr fitToPage="1"/>
  </sheetPr>
  <dimension ref="A1:V74"/>
  <sheetViews>
    <sheetView zoomScale="110" zoomScaleNormal="110" workbookViewId="0">
      <pane xSplit="2" ySplit="5" topLeftCell="C50" activePane="bottomRight" state="frozen"/>
      <selection pane="topRight" activeCell="C1" sqref="C1"/>
      <selection pane="bottomLeft" activeCell="A6" sqref="A6"/>
      <selection pane="bottomRight" activeCell="E70" sqref="E70"/>
    </sheetView>
  </sheetViews>
  <sheetFormatPr defaultColWidth="8.7265625" defaultRowHeight="14.5" outlineLevelCol="1" x14ac:dyDescent="0.35"/>
  <cols>
    <col min="1" max="1" width="13.26953125" style="4" customWidth="1"/>
    <col min="2" max="2" width="49.1796875" style="4" customWidth="1"/>
    <col min="3" max="5" width="14.81640625" style="4" bestFit="1" customWidth="1" outlineLevel="1"/>
    <col min="6" max="8" width="12.26953125" style="4" customWidth="1" outlineLevel="1"/>
    <col min="9" max="14" width="16.54296875" style="4" bestFit="1" customWidth="1" outlineLevel="1"/>
    <col min="15" max="15" width="14" style="15" bestFit="1" customWidth="1"/>
    <col min="16" max="16" width="17.7265625" style="15" bestFit="1" customWidth="1"/>
    <col min="17" max="17" width="16" style="23" bestFit="1" customWidth="1"/>
    <col min="18" max="18" width="14.7265625" style="15" customWidth="1"/>
    <col min="19" max="19" width="36.81640625" style="15" customWidth="1"/>
    <col min="20" max="16384" width="8.7265625" style="4"/>
  </cols>
  <sheetData>
    <row r="1" spans="1:22" x14ac:dyDescent="0.35">
      <c r="A1" s="4" t="s">
        <v>57</v>
      </c>
    </row>
    <row r="2" spans="1:22" x14ac:dyDescent="0.35">
      <c r="A2" s="4" t="s">
        <v>95</v>
      </c>
    </row>
    <row r="3" spans="1:22" ht="15" thickBot="1" x14ac:dyDescent="0.4">
      <c r="A3" s="4" t="s">
        <v>42</v>
      </c>
    </row>
    <row r="4" spans="1:22" ht="15" thickBot="1" x14ac:dyDescent="0.4">
      <c r="C4" s="47">
        <v>2024</v>
      </c>
      <c r="D4" s="48"/>
      <c r="E4" s="48"/>
      <c r="F4" s="48"/>
      <c r="G4" s="48"/>
      <c r="H4" s="48"/>
      <c r="I4" s="48"/>
      <c r="J4" s="48">
        <v>2025</v>
      </c>
      <c r="K4" s="48"/>
      <c r="L4" s="48"/>
      <c r="M4" s="48"/>
      <c r="N4" s="49"/>
      <c r="O4" s="16" t="s">
        <v>40</v>
      </c>
      <c r="P4" s="16" t="s">
        <v>51</v>
      </c>
      <c r="Q4" s="44" t="s">
        <v>51</v>
      </c>
      <c r="R4" s="16" t="s">
        <v>51</v>
      </c>
      <c r="S4" s="16" t="s">
        <v>41</v>
      </c>
    </row>
    <row r="5" spans="1:22" x14ac:dyDescent="0.35">
      <c r="A5" s="4" t="s">
        <v>0</v>
      </c>
      <c r="B5" s="4" t="s">
        <v>1</v>
      </c>
      <c r="C5" s="39">
        <v>6</v>
      </c>
      <c r="D5" s="39">
        <v>7</v>
      </c>
      <c r="E5" s="39">
        <v>8</v>
      </c>
      <c r="F5" s="39">
        <v>9</v>
      </c>
      <c r="G5" s="39">
        <v>10</v>
      </c>
      <c r="H5" s="39">
        <v>11</v>
      </c>
      <c r="I5" s="39">
        <v>12</v>
      </c>
      <c r="J5" s="39">
        <v>1</v>
      </c>
      <c r="K5" s="39">
        <v>2</v>
      </c>
      <c r="L5" s="39">
        <v>3</v>
      </c>
      <c r="M5" s="39">
        <v>4</v>
      </c>
      <c r="N5" s="39">
        <v>5</v>
      </c>
      <c r="O5" s="16"/>
      <c r="P5" s="16" t="s">
        <v>52</v>
      </c>
      <c r="Q5" s="24" t="s">
        <v>53</v>
      </c>
      <c r="R5" s="16" t="s">
        <v>54</v>
      </c>
      <c r="S5" s="16"/>
    </row>
    <row r="6" spans="1:22" s="1" customFormat="1" x14ac:dyDescent="0.35">
      <c r="A6" s="4">
        <v>4470001</v>
      </c>
      <c r="B6" s="4" t="s">
        <v>61</v>
      </c>
      <c r="C6" s="40">
        <v>0</v>
      </c>
      <c r="D6" s="40">
        <v>0</v>
      </c>
      <c r="E6" s="40">
        <v>0</v>
      </c>
      <c r="F6" s="40">
        <v>0</v>
      </c>
      <c r="G6" s="40">
        <v>0</v>
      </c>
      <c r="H6" s="40">
        <v>0</v>
      </c>
      <c r="I6" s="40">
        <v>0</v>
      </c>
      <c r="J6" s="40">
        <v>0</v>
      </c>
      <c r="K6" s="40">
        <v>0</v>
      </c>
      <c r="L6" s="40">
        <v>0</v>
      </c>
      <c r="M6" s="40">
        <v>0</v>
      </c>
      <c r="N6" s="40">
        <v>0</v>
      </c>
      <c r="O6" s="45">
        <f>SUM(C6:N6)</f>
        <v>0</v>
      </c>
      <c r="P6" s="45" t="s">
        <v>49</v>
      </c>
      <c r="Q6" s="23">
        <v>0.98599999999999999</v>
      </c>
      <c r="R6" s="17">
        <f>Q6*O6</f>
        <v>0</v>
      </c>
      <c r="S6" s="18"/>
    </row>
    <row r="7" spans="1:22" x14ac:dyDescent="0.35">
      <c r="A7" s="4">
        <v>4470006</v>
      </c>
      <c r="B7" s="4" t="s">
        <v>2</v>
      </c>
      <c r="C7" s="40">
        <v>0</v>
      </c>
      <c r="D7" s="40">
        <v>0</v>
      </c>
      <c r="E7" s="40">
        <v>0</v>
      </c>
      <c r="F7" s="40">
        <v>0</v>
      </c>
      <c r="G7" s="40">
        <v>0</v>
      </c>
      <c r="H7" s="40">
        <v>0</v>
      </c>
      <c r="I7" s="40">
        <v>0</v>
      </c>
      <c r="J7" s="40">
        <v>0</v>
      </c>
      <c r="K7" s="40">
        <v>0</v>
      </c>
      <c r="L7" s="40">
        <v>0</v>
      </c>
      <c r="M7" s="40">
        <v>0</v>
      </c>
      <c r="N7" s="40">
        <v>0</v>
      </c>
      <c r="O7" s="6">
        <f>SUM(C7:N7)</f>
        <v>0</v>
      </c>
      <c r="P7" s="6" t="s">
        <v>49</v>
      </c>
      <c r="Q7" s="23">
        <v>0.98599999999999999</v>
      </c>
      <c r="R7" s="17">
        <f>Q7*O7</f>
        <v>0</v>
      </c>
      <c r="V7" s="1"/>
    </row>
    <row r="8" spans="1:22" x14ac:dyDescent="0.35">
      <c r="A8" s="4">
        <v>4470010</v>
      </c>
      <c r="B8" s="4" t="s">
        <v>3</v>
      </c>
      <c r="C8" s="40">
        <v>0</v>
      </c>
      <c r="D8" s="40">
        <v>0</v>
      </c>
      <c r="E8" s="40">
        <v>0</v>
      </c>
      <c r="F8" s="40">
        <v>0</v>
      </c>
      <c r="G8" s="40">
        <v>0</v>
      </c>
      <c r="H8" s="40">
        <v>0</v>
      </c>
      <c r="I8" s="40">
        <v>0</v>
      </c>
      <c r="J8" s="40">
        <v>0</v>
      </c>
      <c r="K8" s="40">
        <v>0</v>
      </c>
      <c r="L8" s="40">
        <v>0</v>
      </c>
      <c r="M8" s="40">
        <v>0</v>
      </c>
      <c r="N8" s="40">
        <v>0</v>
      </c>
      <c r="O8" s="6">
        <f t="shared" ref="O8:O49" si="0">SUM(C8:N8)</f>
        <v>0</v>
      </c>
      <c r="P8" s="6" t="s">
        <v>49</v>
      </c>
      <c r="Q8" s="23">
        <v>0.98599999999999999</v>
      </c>
      <c r="R8" s="17">
        <f t="shared" ref="R8:R46" si="1">Q8*O8</f>
        <v>0</v>
      </c>
      <c r="V8" s="1"/>
    </row>
    <row r="9" spans="1:22" x14ac:dyDescent="0.35">
      <c r="A9" s="4">
        <v>4470028</v>
      </c>
      <c r="B9" s="4" t="s">
        <v>4</v>
      </c>
      <c r="C9" s="40">
        <v>0</v>
      </c>
      <c r="D9" s="40">
        <v>0</v>
      </c>
      <c r="E9" s="40">
        <v>0</v>
      </c>
      <c r="F9" s="40">
        <v>0</v>
      </c>
      <c r="G9" s="40">
        <v>0</v>
      </c>
      <c r="H9" s="40">
        <v>0</v>
      </c>
      <c r="I9" s="40">
        <v>0</v>
      </c>
      <c r="J9" s="40">
        <v>0</v>
      </c>
      <c r="K9" s="40">
        <v>0</v>
      </c>
      <c r="L9" s="40">
        <v>0</v>
      </c>
      <c r="M9" s="40">
        <v>0</v>
      </c>
      <c r="N9" s="40">
        <v>0</v>
      </c>
      <c r="O9" s="6">
        <f t="shared" si="0"/>
        <v>0</v>
      </c>
      <c r="P9" s="6" t="s">
        <v>49</v>
      </c>
      <c r="Q9" s="23">
        <v>0.98599999999999999</v>
      </c>
      <c r="R9" s="17">
        <f t="shared" si="1"/>
        <v>0</v>
      </c>
      <c r="V9" s="1"/>
    </row>
    <row r="10" spans="1:22" x14ac:dyDescent="0.35">
      <c r="A10" s="4">
        <v>4470066</v>
      </c>
      <c r="B10" s="4" t="s">
        <v>5</v>
      </c>
      <c r="C10" s="40">
        <v>0</v>
      </c>
      <c r="D10" s="40">
        <v>0</v>
      </c>
      <c r="E10" s="40">
        <v>0</v>
      </c>
      <c r="F10" s="40">
        <v>0</v>
      </c>
      <c r="G10" s="40">
        <v>0</v>
      </c>
      <c r="H10" s="40">
        <v>0</v>
      </c>
      <c r="I10" s="40">
        <v>0</v>
      </c>
      <c r="J10" s="40">
        <v>0</v>
      </c>
      <c r="K10" s="40">
        <v>0</v>
      </c>
      <c r="L10" s="40">
        <v>0</v>
      </c>
      <c r="M10" s="40">
        <v>0</v>
      </c>
      <c r="N10" s="40">
        <v>0</v>
      </c>
      <c r="O10" s="6">
        <f t="shared" si="0"/>
        <v>0</v>
      </c>
      <c r="P10" s="6" t="s">
        <v>49</v>
      </c>
      <c r="Q10" s="23">
        <v>0.98599999999999999</v>
      </c>
      <c r="R10" s="17">
        <f t="shared" si="1"/>
        <v>0</v>
      </c>
      <c r="V10" s="1"/>
    </row>
    <row r="11" spans="1:22" x14ac:dyDescent="0.35">
      <c r="A11" s="4">
        <v>4470081</v>
      </c>
      <c r="B11" s="4" t="s">
        <v>6</v>
      </c>
      <c r="C11" s="40">
        <v>0</v>
      </c>
      <c r="D11" s="40">
        <v>0</v>
      </c>
      <c r="E11" s="40">
        <v>0</v>
      </c>
      <c r="F11" s="40">
        <v>0</v>
      </c>
      <c r="G11" s="40">
        <v>0</v>
      </c>
      <c r="H11" s="40">
        <v>0</v>
      </c>
      <c r="I11" s="40">
        <v>0</v>
      </c>
      <c r="J11" s="40">
        <v>0</v>
      </c>
      <c r="K11" s="40">
        <v>0</v>
      </c>
      <c r="L11" s="40">
        <v>0</v>
      </c>
      <c r="M11" s="40">
        <v>0</v>
      </c>
      <c r="N11" s="40">
        <v>0</v>
      </c>
      <c r="O11" s="6">
        <f t="shared" si="0"/>
        <v>0</v>
      </c>
      <c r="P11" s="6" t="s">
        <v>49</v>
      </c>
      <c r="Q11" s="23">
        <v>0.98599999999999999</v>
      </c>
      <c r="R11" s="17">
        <f t="shared" si="1"/>
        <v>0</v>
      </c>
      <c r="V11" s="1"/>
    </row>
    <row r="12" spans="1:22" x14ac:dyDescent="0.35">
      <c r="A12" s="4">
        <v>4470082</v>
      </c>
      <c r="B12" s="4" t="s">
        <v>7</v>
      </c>
      <c r="C12" s="40">
        <v>301.65000000000003</v>
      </c>
      <c r="D12" s="40">
        <v>195.98999999999998</v>
      </c>
      <c r="E12" s="40">
        <v>323.53000000000003</v>
      </c>
      <c r="F12" s="40">
        <v>1106.9699999999998</v>
      </c>
      <c r="G12" s="40">
        <v>1020.55</v>
      </c>
      <c r="H12" s="40">
        <v>783.53</v>
      </c>
      <c r="I12" s="40">
        <v>338.99</v>
      </c>
      <c r="J12" s="40">
        <v>200.53</v>
      </c>
      <c r="K12" s="40">
        <v>956.48</v>
      </c>
      <c r="L12" s="40">
        <v>211.94</v>
      </c>
      <c r="M12" s="40">
        <v>498.85</v>
      </c>
      <c r="N12" s="40">
        <v>158.6</v>
      </c>
      <c r="O12" s="6">
        <f t="shared" si="0"/>
        <v>6097.61</v>
      </c>
      <c r="P12" s="6" t="s">
        <v>49</v>
      </c>
      <c r="Q12" s="23">
        <v>0.98599999999999999</v>
      </c>
      <c r="R12" s="17">
        <f t="shared" si="1"/>
        <v>6012.2434599999997</v>
      </c>
      <c r="V12" s="1"/>
    </row>
    <row r="13" spans="1:22" x14ac:dyDescent="0.35">
      <c r="A13" s="4">
        <v>4470089</v>
      </c>
      <c r="B13" s="4" t="s">
        <v>8</v>
      </c>
      <c r="C13" s="40">
        <v>-689542.48</v>
      </c>
      <c r="D13" s="40">
        <v>84888.490000000136</v>
      </c>
      <c r="E13" s="40">
        <v>278872.66000000003</v>
      </c>
      <c r="F13" s="40">
        <v>87254.510000000009</v>
      </c>
      <c r="G13" s="40">
        <v>125157.39999999998</v>
      </c>
      <c r="H13" s="40">
        <v>36291.760000000009</v>
      </c>
      <c r="I13" s="40">
        <v>163952.38</v>
      </c>
      <c r="J13" s="40">
        <v>-215057.19</v>
      </c>
      <c r="K13" s="40">
        <v>-177310.55000000002</v>
      </c>
      <c r="L13" s="40">
        <v>104566.51000000001</v>
      </c>
      <c r="M13" s="40">
        <v>25948.589999999997</v>
      </c>
      <c r="N13" s="40">
        <v>-81981.729999999981</v>
      </c>
      <c r="O13" s="6">
        <f t="shared" si="0"/>
        <v>-256959.64999999982</v>
      </c>
      <c r="P13" s="6" t="s">
        <v>49</v>
      </c>
      <c r="Q13" s="23">
        <v>0.98599999999999999</v>
      </c>
      <c r="R13" s="17">
        <f t="shared" si="1"/>
        <v>-253362.21489999982</v>
      </c>
      <c r="V13" s="1"/>
    </row>
    <row r="14" spans="1:22" x14ac:dyDescent="0.35">
      <c r="A14" s="4">
        <v>4470098</v>
      </c>
      <c r="B14" s="4" t="s">
        <v>9</v>
      </c>
      <c r="C14" s="40">
        <v>13580.61</v>
      </c>
      <c r="D14" s="40">
        <v>12961.599999999995</v>
      </c>
      <c r="E14" s="40">
        <v>4116.6300000000019</v>
      </c>
      <c r="F14" s="40">
        <v>4991.76</v>
      </c>
      <c r="G14" s="40">
        <v>1774.4399999999966</v>
      </c>
      <c r="H14" s="40">
        <v>1998.7900000000002</v>
      </c>
      <c r="I14" s="40">
        <v>5128.1900000000005</v>
      </c>
      <c r="J14" s="40">
        <v>6943.6400000000031</v>
      </c>
      <c r="K14" s="40">
        <v>8921.6099999999969</v>
      </c>
      <c r="L14" s="40">
        <v>3947.0699999999997</v>
      </c>
      <c r="M14" s="40">
        <v>6103.1800000000021</v>
      </c>
      <c r="N14" s="40">
        <v>8662.5200000000041</v>
      </c>
      <c r="O14" s="6">
        <f t="shared" si="0"/>
        <v>79130.040000000008</v>
      </c>
      <c r="P14" s="6" t="s">
        <v>49</v>
      </c>
      <c r="Q14" s="23">
        <v>0.98599999999999999</v>
      </c>
      <c r="R14" s="17">
        <f t="shared" si="1"/>
        <v>78022.219440000001</v>
      </c>
      <c r="V14" s="1"/>
    </row>
    <row r="15" spans="1:22" x14ac:dyDescent="0.35">
      <c r="A15" s="4">
        <v>4470099</v>
      </c>
      <c r="B15" s="4" t="s">
        <v>10</v>
      </c>
      <c r="C15" s="40">
        <v>0</v>
      </c>
      <c r="D15" s="40">
        <v>20520.400000000001</v>
      </c>
      <c r="E15" s="40">
        <v>10428.4</v>
      </c>
      <c r="F15" s="40">
        <v>10092</v>
      </c>
      <c r="G15" s="40">
        <v>10092</v>
      </c>
      <c r="H15" s="40">
        <v>10125.6</v>
      </c>
      <c r="I15" s="40">
        <v>10782.72</v>
      </c>
      <c r="J15" s="40">
        <v>10445.790000000003</v>
      </c>
      <c r="K15" s="40">
        <v>9434.8799999999992</v>
      </c>
      <c r="L15" s="40">
        <v>10445.76</v>
      </c>
      <c r="M15" s="40">
        <v>10108.799999999997</v>
      </c>
      <c r="N15" s="40">
        <v>10445.76</v>
      </c>
      <c r="O15" s="6">
        <f t="shared" si="0"/>
        <v>122922.11</v>
      </c>
      <c r="P15" s="6" t="s">
        <v>55</v>
      </c>
      <c r="Q15" s="23">
        <v>0.98499999999999999</v>
      </c>
      <c r="R15" s="17">
        <f t="shared" si="1"/>
        <v>121078.27834999999</v>
      </c>
      <c r="V15" s="1"/>
    </row>
    <row r="16" spans="1:22" x14ac:dyDescent="0.35">
      <c r="A16" s="4">
        <v>4470100</v>
      </c>
      <c r="B16" s="4" t="s">
        <v>11</v>
      </c>
      <c r="C16" s="40">
        <v>-13245.299999999997</v>
      </c>
      <c r="D16" s="40">
        <v>-68307.100000000006</v>
      </c>
      <c r="E16" s="40">
        <v>-11874.729999999992</v>
      </c>
      <c r="F16" s="40">
        <v>-3877.0000000000009</v>
      </c>
      <c r="G16" s="40">
        <v>-40996.850000000013</v>
      </c>
      <c r="H16" s="40">
        <v>-14337.349999999999</v>
      </c>
      <c r="I16" s="40">
        <v>-34721.730000000003</v>
      </c>
      <c r="J16" s="40">
        <v>-24879.79</v>
      </c>
      <c r="K16" s="40">
        <v>-11932.160000000003</v>
      </c>
      <c r="L16" s="40">
        <v>-202.02999999999997</v>
      </c>
      <c r="M16" s="40">
        <v>-10033.499999999993</v>
      </c>
      <c r="N16" s="40">
        <v>-30678.539999999997</v>
      </c>
      <c r="O16" s="6">
        <f t="shared" si="0"/>
        <v>-265086.08000000002</v>
      </c>
      <c r="P16" s="6" t="s">
        <v>49</v>
      </c>
      <c r="Q16" s="23">
        <v>0.98599999999999999</v>
      </c>
      <c r="R16" s="17">
        <f t="shared" si="1"/>
        <v>-261374.87488000002</v>
      </c>
      <c r="V16" s="1"/>
    </row>
    <row r="17" spans="1:22" x14ac:dyDescent="0.35">
      <c r="A17" s="4">
        <v>4470106</v>
      </c>
      <c r="B17" s="4" t="s">
        <v>26</v>
      </c>
      <c r="C17" s="40">
        <v>0</v>
      </c>
      <c r="D17" s="40">
        <v>0</v>
      </c>
      <c r="E17" s="40">
        <v>0</v>
      </c>
      <c r="F17" s="40">
        <v>0</v>
      </c>
      <c r="G17" s="40">
        <v>0</v>
      </c>
      <c r="H17" s="40">
        <v>0</v>
      </c>
      <c r="I17" s="40">
        <v>0</v>
      </c>
      <c r="J17" s="40">
        <v>0</v>
      </c>
      <c r="K17" s="40">
        <v>0</v>
      </c>
      <c r="L17" s="40">
        <v>0</v>
      </c>
      <c r="M17" s="40">
        <v>0</v>
      </c>
      <c r="N17" s="40">
        <v>0</v>
      </c>
      <c r="O17" s="6">
        <f t="shared" si="0"/>
        <v>0</v>
      </c>
      <c r="P17" s="6" t="s">
        <v>49</v>
      </c>
      <c r="Q17" s="23">
        <v>0.98599999999999999</v>
      </c>
      <c r="R17" s="17">
        <f t="shared" si="1"/>
        <v>0</v>
      </c>
      <c r="V17" s="1"/>
    </row>
    <row r="18" spans="1:22" x14ac:dyDescent="0.35">
      <c r="A18" s="4">
        <v>4470107</v>
      </c>
      <c r="B18" s="4" t="s">
        <v>27</v>
      </c>
      <c r="C18" s="40">
        <v>0</v>
      </c>
      <c r="D18" s="40">
        <v>0</v>
      </c>
      <c r="E18" s="40">
        <v>0</v>
      </c>
      <c r="F18" s="40">
        <v>0</v>
      </c>
      <c r="G18" s="40">
        <v>0</v>
      </c>
      <c r="H18" s="40">
        <v>0</v>
      </c>
      <c r="I18" s="40">
        <v>0</v>
      </c>
      <c r="J18" s="40">
        <v>0</v>
      </c>
      <c r="K18" s="40">
        <v>0</v>
      </c>
      <c r="L18" s="40">
        <v>0</v>
      </c>
      <c r="M18" s="40">
        <v>0</v>
      </c>
      <c r="N18" s="40">
        <v>0</v>
      </c>
      <c r="O18" s="6">
        <f t="shared" si="0"/>
        <v>0</v>
      </c>
      <c r="P18" s="6" t="s">
        <v>49</v>
      </c>
      <c r="Q18" s="23">
        <v>0.98599999999999999</v>
      </c>
      <c r="R18" s="17">
        <f t="shared" si="1"/>
        <v>0</v>
      </c>
      <c r="V18" s="1"/>
    </row>
    <row r="19" spans="1:22" x14ac:dyDescent="0.35">
      <c r="A19" s="4">
        <v>4470109</v>
      </c>
      <c r="B19" s="4" t="s">
        <v>28</v>
      </c>
      <c r="C19" s="40">
        <v>0</v>
      </c>
      <c r="D19" s="40">
        <v>0</v>
      </c>
      <c r="E19" s="40">
        <v>0</v>
      </c>
      <c r="F19" s="40">
        <v>0</v>
      </c>
      <c r="G19" s="40">
        <v>0</v>
      </c>
      <c r="H19" s="40">
        <v>0</v>
      </c>
      <c r="I19" s="40">
        <v>0</v>
      </c>
      <c r="J19" s="40">
        <v>0</v>
      </c>
      <c r="K19" s="40">
        <v>0</v>
      </c>
      <c r="L19" s="40">
        <v>0</v>
      </c>
      <c r="M19" s="40">
        <v>0</v>
      </c>
      <c r="N19" s="40">
        <v>0</v>
      </c>
      <c r="O19" s="6">
        <f t="shared" si="0"/>
        <v>0</v>
      </c>
      <c r="P19" s="6" t="s">
        <v>49</v>
      </c>
      <c r="Q19" s="23">
        <v>0.98599999999999999</v>
      </c>
      <c r="R19" s="17">
        <f t="shared" si="1"/>
        <v>0</v>
      </c>
      <c r="V19" s="1"/>
    </row>
    <row r="20" spans="1:22" x14ac:dyDescent="0.35">
      <c r="A20" s="4">
        <v>4470110</v>
      </c>
      <c r="B20" s="4" t="s">
        <v>29</v>
      </c>
      <c r="C20" s="40">
        <v>0</v>
      </c>
      <c r="D20" s="40">
        <v>0</v>
      </c>
      <c r="E20" s="40">
        <v>0</v>
      </c>
      <c r="F20" s="40">
        <v>0</v>
      </c>
      <c r="G20" s="40">
        <v>0</v>
      </c>
      <c r="H20" s="40">
        <v>0</v>
      </c>
      <c r="I20" s="40">
        <v>0</v>
      </c>
      <c r="J20" s="40">
        <v>0</v>
      </c>
      <c r="K20" s="40">
        <v>0</v>
      </c>
      <c r="L20" s="40">
        <v>0</v>
      </c>
      <c r="M20" s="40">
        <v>0</v>
      </c>
      <c r="N20" s="40">
        <v>0</v>
      </c>
      <c r="O20" s="6">
        <f t="shared" si="0"/>
        <v>0</v>
      </c>
      <c r="P20" s="6" t="s">
        <v>49</v>
      </c>
      <c r="Q20" s="23">
        <v>0.98599999999999999</v>
      </c>
      <c r="R20" s="17">
        <f t="shared" si="1"/>
        <v>0</v>
      </c>
      <c r="V20" s="1"/>
    </row>
    <row r="21" spans="1:22" x14ac:dyDescent="0.35">
      <c r="A21" s="4">
        <v>4470112</v>
      </c>
      <c r="B21" s="4" t="s">
        <v>12</v>
      </c>
      <c r="C21" s="40">
        <v>0</v>
      </c>
      <c r="D21" s="40">
        <v>0</v>
      </c>
      <c r="E21" s="40">
        <v>0</v>
      </c>
      <c r="F21" s="40">
        <v>0</v>
      </c>
      <c r="G21" s="40">
        <v>0</v>
      </c>
      <c r="H21" s="40">
        <v>0</v>
      </c>
      <c r="I21" s="40">
        <v>0</v>
      </c>
      <c r="J21" s="40">
        <v>0</v>
      </c>
      <c r="K21" s="40">
        <v>0</v>
      </c>
      <c r="L21" s="40">
        <v>0</v>
      </c>
      <c r="M21" s="40">
        <v>0</v>
      </c>
      <c r="N21" s="40">
        <v>0</v>
      </c>
      <c r="O21" s="6">
        <f t="shared" si="0"/>
        <v>0</v>
      </c>
      <c r="P21" s="6" t="s">
        <v>49</v>
      </c>
      <c r="Q21" s="23">
        <v>0.98599999999999999</v>
      </c>
      <c r="R21" s="17">
        <f t="shared" si="1"/>
        <v>0</v>
      </c>
      <c r="V21" s="1"/>
    </row>
    <row r="22" spans="1:22" x14ac:dyDescent="0.35">
      <c r="A22" s="4">
        <v>4470115</v>
      </c>
      <c r="B22" s="4" t="s">
        <v>25</v>
      </c>
      <c r="C22" s="40">
        <v>1507.9</v>
      </c>
      <c r="D22" s="40">
        <v>91.690000000000055</v>
      </c>
      <c r="E22" s="40">
        <v>-43986.909999999996</v>
      </c>
      <c r="F22" s="40">
        <v>-7010.38</v>
      </c>
      <c r="G22" s="40">
        <v>356.19999999999993</v>
      </c>
      <c r="H22" s="40">
        <v>725.31999999999994</v>
      </c>
      <c r="I22" s="40">
        <v>533.95999999999981</v>
      </c>
      <c r="J22" s="40">
        <v>925.65</v>
      </c>
      <c r="K22" s="40">
        <v>-356.22</v>
      </c>
      <c r="L22" s="40">
        <v>9292.75</v>
      </c>
      <c r="M22" s="40">
        <v>107.50999999999976</v>
      </c>
      <c r="N22" s="40">
        <v>-12.76</v>
      </c>
      <c r="O22" s="6">
        <f t="shared" si="0"/>
        <v>-37825.289999999994</v>
      </c>
      <c r="P22" s="6" t="s">
        <v>49</v>
      </c>
      <c r="Q22" s="23">
        <v>0.98599999999999999</v>
      </c>
      <c r="R22" s="17">
        <f t="shared" si="1"/>
        <v>-37295.735939999991</v>
      </c>
      <c r="V22" s="1"/>
    </row>
    <row r="23" spans="1:22" x14ac:dyDescent="0.35">
      <c r="A23" s="4">
        <v>4470124</v>
      </c>
      <c r="B23" s="4" t="s">
        <v>13</v>
      </c>
      <c r="C23" s="40">
        <v>0</v>
      </c>
      <c r="D23" s="40">
        <v>0</v>
      </c>
      <c r="E23" s="40">
        <v>0</v>
      </c>
      <c r="F23" s="40">
        <v>0</v>
      </c>
      <c r="G23" s="40">
        <v>0</v>
      </c>
      <c r="H23" s="40">
        <v>0</v>
      </c>
      <c r="I23" s="40">
        <v>0</v>
      </c>
      <c r="J23" s="40">
        <v>0</v>
      </c>
      <c r="K23" s="40">
        <v>0</v>
      </c>
      <c r="L23" s="40">
        <v>0</v>
      </c>
      <c r="M23" s="40">
        <v>0</v>
      </c>
      <c r="N23" s="40">
        <v>0</v>
      </c>
      <c r="O23" s="6">
        <f t="shared" si="0"/>
        <v>0</v>
      </c>
      <c r="P23" s="6" t="s">
        <v>49</v>
      </c>
      <c r="Q23" s="23">
        <v>0.98599999999999999</v>
      </c>
      <c r="R23" s="17">
        <f t="shared" si="1"/>
        <v>0</v>
      </c>
      <c r="V23" s="1"/>
    </row>
    <row r="24" spans="1:22" x14ac:dyDescent="0.35">
      <c r="A24" s="4">
        <v>4470126</v>
      </c>
      <c r="B24" s="4" t="s">
        <v>24</v>
      </c>
      <c r="C24" s="40">
        <v>59111.359999999993</v>
      </c>
      <c r="D24" s="40">
        <v>210852.93</v>
      </c>
      <c r="E24" s="40">
        <v>6600.3500000000195</v>
      </c>
      <c r="F24" s="40">
        <v>2555.5100000000007</v>
      </c>
      <c r="G24" s="40">
        <v>63.6299999999992</v>
      </c>
      <c r="H24" s="40">
        <v>1484.6399999999985</v>
      </c>
      <c r="I24" s="40">
        <v>15805.070000000003</v>
      </c>
      <c r="J24" s="40">
        <v>13135.32</v>
      </c>
      <c r="K24" s="40">
        <v>22116.36</v>
      </c>
      <c r="L24" s="40">
        <v>7024.6800000000012</v>
      </c>
      <c r="M24" s="40">
        <v>228.34000000000015</v>
      </c>
      <c r="N24" s="40">
        <v>3811.1100000000019</v>
      </c>
      <c r="O24" s="6">
        <f t="shared" si="0"/>
        <v>342789.30000000005</v>
      </c>
      <c r="P24" s="6" t="s">
        <v>49</v>
      </c>
      <c r="Q24" s="23">
        <v>0.98599999999999999</v>
      </c>
      <c r="R24" s="17">
        <f t="shared" si="1"/>
        <v>337990.24980000005</v>
      </c>
      <c r="V24" s="1"/>
    </row>
    <row r="25" spans="1:22" x14ac:dyDescent="0.35">
      <c r="A25" s="4">
        <v>4470131</v>
      </c>
      <c r="B25" s="4" t="s">
        <v>14</v>
      </c>
      <c r="C25" s="40">
        <v>0</v>
      </c>
      <c r="D25" s="40">
        <v>0</v>
      </c>
      <c r="E25" s="40">
        <v>0</v>
      </c>
      <c r="F25" s="40">
        <v>0</v>
      </c>
      <c r="G25" s="40">
        <v>0</v>
      </c>
      <c r="H25" s="40">
        <v>0</v>
      </c>
      <c r="I25" s="40">
        <v>0</v>
      </c>
      <c r="J25" s="40">
        <v>0</v>
      </c>
      <c r="K25" s="40">
        <v>0</v>
      </c>
      <c r="L25" s="40">
        <v>0</v>
      </c>
      <c r="M25" s="40">
        <v>0</v>
      </c>
      <c r="N25" s="40">
        <v>0</v>
      </c>
      <c r="O25" s="6">
        <f t="shared" si="0"/>
        <v>0</v>
      </c>
      <c r="P25" s="6" t="s">
        <v>49</v>
      </c>
      <c r="Q25" s="23">
        <v>0.98599999999999999</v>
      </c>
      <c r="R25" s="17">
        <f t="shared" si="1"/>
        <v>0</v>
      </c>
      <c r="V25" s="1"/>
    </row>
    <row r="26" spans="1:22" x14ac:dyDescent="0.35">
      <c r="A26" s="4">
        <v>4470143</v>
      </c>
      <c r="B26" s="4" t="s">
        <v>15</v>
      </c>
      <c r="C26" s="40">
        <v>0</v>
      </c>
      <c r="D26" s="40">
        <v>0</v>
      </c>
      <c r="E26" s="40">
        <v>0</v>
      </c>
      <c r="F26" s="40">
        <v>0</v>
      </c>
      <c r="G26" s="40">
        <v>0</v>
      </c>
      <c r="H26" s="40">
        <v>0</v>
      </c>
      <c r="I26" s="40">
        <v>0</v>
      </c>
      <c r="J26" s="40">
        <v>0</v>
      </c>
      <c r="K26" s="40">
        <v>0</v>
      </c>
      <c r="L26" s="40">
        <v>0</v>
      </c>
      <c r="M26" s="40">
        <v>0</v>
      </c>
      <c r="N26" s="40">
        <v>0</v>
      </c>
      <c r="O26" s="6">
        <f t="shared" si="0"/>
        <v>0</v>
      </c>
      <c r="P26" s="6" t="s">
        <v>49</v>
      </c>
      <c r="Q26" s="23">
        <v>0.98599999999999999</v>
      </c>
      <c r="R26" s="17">
        <f t="shared" si="1"/>
        <v>0</v>
      </c>
      <c r="V26" s="1"/>
    </row>
    <row r="27" spans="1:22" x14ac:dyDescent="0.35">
      <c r="A27" s="4">
        <v>4470151</v>
      </c>
      <c r="B27" s="4" t="s">
        <v>60</v>
      </c>
      <c r="C27" s="40">
        <v>-114212.59</v>
      </c>
      <c r="D27" s="40">
        <v>114212.59</v>
      </c>
      <c r="E27" s="40">
        <v>0</v>
      </c>
      <c r="F27" s="40">
        <v>0</v>
      </c>
      <c r="G27" s="40">
        <v>0</v>
      </c>
      <c r="H27" s="40">
        <v>0</v>
      </c>
      <c r="I27" s="40">
        <v>0</v>
      </c>
      <c r="J27" s="40">
        <v>0</v>
      </c>
      <c r="K27" s="40">
        <v>0</v>
      </c>
      <c r="L27" s="40">
        <v>0</v>
      </c>
      <c r="M27" s="40">
        <v>0</v>
      </c>
      <c r="N27" s="40">
        <v>0</v>
      </c>
      <c r="O27" s="6">
        <f t="shared" si="0"/>
        <v>0</v>
      </c>
      <c r="P27" s="6" t="s">
        <v>49</v>
      </c>
      <c r="Q27" s="23">
        <v>0.98599999999999999</v>
      </c>
      <c r="R27" s="17">
        <f>Q27*O27</f>
        <v>0</v>
      </c>
      <c r="V27" s="1"/>
    </row>
    <row r="28" spans="1:22" x14ac:dyDescent="0.35">
      <c r="A28" s="4">
        <v>4470168</v>
      </c>
      <c r="B28" s="4" t="s">
        <v>16</v>
      </c>
      <c r="C28" s="40">
        <v>0</v>
      </c>
      <c r="D28" s="40">
        <v>0</v>
      </c>
      <c r="E28" s="40">
        <v>0</v>
      </c>
      <c r="F28" s="40">
        <v>0</v>
      </c>
      <c r="G28" s="40">
        <v>0</v>
      </c>
      <c r="H28" s="40">
        <v>0</v>
      </c>
      <c r="I28" s="40">
        <v>0</v>
      </c>
      <c r="J28" s="40">
        <v>0</v>
      </c>
      <c r="K28" s="40">
        <v>0</v>
      </c>
      <c r="L28" s="40">
        <v>0</v>
      </c>
      <c r="M28" s="40">
        <v>0</v>
      </c>
      <c r="N28" s="40">
        <v>0</v>
      </c>
      <c r="O28" s="6">
        <f t="shared" si="0"/>
        <v>0</v>
      </c>
      <c r="P28" s="6" t="s">
        <v>49</v>
      </c>
      <c r="Q28" s="23">
        <v>0.98599999999999999</v>
      </c>
      <c r="R28" s="17">
        <f t="shared" si="1"/>
        <v>0</v>
      </c>
      <c r="V28" s="1"/>
    </row>
    <row r="29" spans="1:22" x14ac:dyDescent="0.35">
      <c r="A29" s="4">
        <v>4470170</v>
      </c>
      <c r="B29" s="4" t="s">
        <v>17</v>
      </c>
      <c r="C29" s="40">
        <v>0</v>
      </c>
      <c r="D29" s="40">
        <v>0</v>
      </c>
      <c r="E29" s="40">
        <v>0</v>
      </c>
      <c r="F29" s="40">
        <v>0</v>
      </c>
      <c r="G29" s="40">
        <v>0</v>
      </c>
      <c r="H29" s="40">
        <v>0</v>
      </c>
      <c r="I29" s="40">
        <v>0</v>
      </c>
      <c r="J29" s="40">
        <v>0</v>
      </c>
      <c r="K29" s="40">
        <v>0</v>
      </c>
      <c r="L29" s="40">
        <v>0</v>
      </c>
      <c r="M29" s="40">
        <v>0</v>
      </c>
      <c r="N29" s="40">
        <v>0</v>
      </c>
      <c r="O29" s="6">
        <f t="shared" si="0"/>
        <v>0</v>
      </c>
      <c r="P29" s="6" t="s">
        <v>49</v>
      </c>
      <c r="Q29" s="23">
        <v>0.98599999999999999</v>
      </c>
      <c r="R29" s="17">
        <f t="shared" si="1"/>
        <v>0</v>
      </c>
      <c r="V29" s="1"/>
    </row>
    <row r="30" spans="1:22" x14ac:dyDescent="0.35">
      <c r="A30" s="4">
        <v>4470174</v>
      </c>
      <c r="B30" s="4" t="s">
        <v>30</v>
      </c>
      <c r="C30" s="40">
        <v>0</v>
      </c>
      <c r="D30" s="40">
        <v>0</v>
      </c>
      <c r="E30" s="40">
        <v>0</v>
      </c>
      <c r="F30" s="40">
        <v>0</v>
      </c>
      <c r="G30" s="40">
        <v>0</v>
      </c>
      <c r="H30" s="40">
        <v>0</v>
      </c>
      <c r="I30" s="40">
        <v>0</v>
      </c>
      <c r="J30" s="40">
        <v>0</v>
      </c>
      <c r="K30" s="40">
        <v>0</v>
      </c>
      <c r="L30" s="40">
        <v>0</v>
      </c>
      <c r="M30" s="40">
        <v>0</v>
      </c>
      <c r="N30" s="40">
        <v>0</v>
      </c>
      <c r="O30" s="6">
        <f t="shared" si="0"/>
        <v>0</v>
      </c>
      <c r="P30" s="6" t="s">
        <v>49</v>
      </c>
      <c r="Q30" s="23">
        <v>0.98599999999999999</v>
      </c>
      <c r="R30" s="17">
        <f t="shared" si="1"/>
        <v>0</v>
      </c>
      <c r="V30" s="1"/>
    </row>
    <row r="31" spans="1:22" x14ac:dyDescent="0.35">
      <c r="A31" s="4">
        <v>4470204</v>
      </c>
      <c r="B31" s="4" t="s">
        <v>18</v>
      </c>
      <c r="C31" s="40">
        <v>0</v>
      </c>
      <c r="D31" s="40">
        <v>0</v>
      </c>
      <c r="E31" s="40">
        <v>0</v>
      </c>
      <c r="F31" s="40">
        <v>0</v>
      </c>
      <c r="G31" s="40">
        <v>0</v>
      </c>
      <c r="H31" s="40">
        <v>0</v>
      </c>
      <c r="I31" s="40">
        <v>0</v>
      </c>
      <c r="J31" s="40">
        <v>0</v>
      </c>
      <c r="K31" s="40">
        <v>0</v>
      </c>
      <c r="L31" s="40">
        <v>0</v>
      </c>
      <c r="M31" s="40">
        <v>0</v>
      </c>
      <c r="N31" s="40">
        <v>0</v>
      </c>
      <c r="O31" s="6">
        <f t="shared" si="0"/>
        <v>0</v>
      </c>
      <c r="P31" s="6" t="s">
        <v>49</v>
      </c>
      <c r="Q31" s="23">
        <v>0.98599999999999999</v>
      </c>
      <c r="R31" s="17">
        <f t="shared" si="1"/>
        <v>0</v>
      </c>
      <c r="V31" s="1"/>
    </row>
    <row r="32" spans="1:22" x14ac:dyDescent="0.35">
      <c r="A32" s="4">
        <v>4470206</v>
      </c>
      <c r="B32" s="4" t="s">
        <v>31</v>
      </c>
      <c r="C32" s="40">
        <v>-10272.65</v>
      </c>
      <c r="D32" s="40">
        <v>-32435.379999999997</v>
      </c>
      <c r="E32" s="40">
        <v>-4848.829999999999</v>
      </c>
      <c r="F32" s="40">
        <v>-3503.77</v>
      </c>
      <c r="G32" s="40">
        <v>-459.29</v>
      </c>
      <c r="H32" s="40">
        <v>-1422.8400000000001</v>
      </c>
      <c r="I32" s="40">
        <v>-16454.41</v>
      </c>
      <c r="J32" s="40">
        <v>-10543.069999999998</v>
      </c>
      <c r="K32" s="40">
        <v>-21824.75</v>
      </c>
      <c r="L32" s="40">
        <v>-10767.14</v>
      </c>
      <c r="M32" s="40">
        <v>-3139.08</v>
      </c>
      <c r="N32" s="40">
        <v>-2024.7899999999995</v>
      </c>
      <c r="O32" s="6">
        <f t="shared" si="0"/>
        <v>-117695.99999999999</v>
      </c>
      <c r="P32" s="6" t="s">
        <v>49</v>
      </c>
      <c r="Q32" s="23">
        <v>0.98599999999999999</v>
      </c>
      <c r="R32" s="17">
        <f t="shared" si="1"/>
        <v>-116048.25599999998</v>
      </c>
      <c r="V32" s="1"/>
    </row>
    <row r="33" spans="1:22" x14ac:dyDescent="0.35">
      <c r="A33" s="4">
        <v>4470209</v>
      </c>
      <c r="B33" s="4" t="s">
        <v>32</v>
      </c>
      <c r="C33" s="40">
        <v>36227.81</v>
      </c>
      <c r="D33" s="40">
        <v>67435.240000000005</v>
      </c>
      <c r="E33" s="40">
        <v>20367.52</v>
      </c>
      <c r="F33" s="40">
        <v>7653.6700000000019</v>
      </c>
      <c r="G33" s="40">
        <v>1312.6799999999998</v>
      </c>
      <c r="H33" s="40">
        <v>4869.6899999999996</v>
      </c>
      <c r="I33" s="40">
        <v>29652.639999999999</v>
      </c>
      <c r="J33" s="40">
        <v>18613.39</v>
      </c>
      <c r="K33" s="40">
        <v>31490.14</v>
      </c>
      <c r="L33" s="40">
        <v>16648.449999999997</v>
      </c>
      <c r="M33" s="40">
        <v>5500.54</v>
      </c>
      <c r="N33" s="40">
        <v>2680.15</v>
      </c>
      <c r="O33" s="6">
        <f t="shared" si="0"/>
        <v>242451.92000000004</v>
      </c>
      <c r="P33" s="6" t="s">
        <v>49</v>
      </c>
      <c r="Q33" s="23">
        <v>0.98599999999999999</v>
      </c>
      <c r="R33" s="17">
        <f t="shared" si="1"/>
        <v>239057.59312000003</v>
      </c>
      <c r="V33" s="1"/>
    </row>
    <row r="34" spans="1:22" x14ac:dyDescent="0.35">
      <c r="A34" s="4">
        <v>4470214</v>
      </c>
      <c r="B34" s="4" t="s">
        <v>33</v>
      </c>
      <c r="C34" s="40">
        <v>0</v>
      </c>
      <c r="D34" s="40">
        <v>0</v>
      </c>
      <c r="E34" s="40">
        <v>0</v>
      </c>
      <c r="F34" s="40">
        <v>0</v>
      </c>
      <c r="G34" s="40">
        <v>0</v>
      </c>
      <c r="H34" s="40">
        <v>0</v>
      </c>
      <c r="I34" s="40">
        <v>0</v>
      </c>
      <c r="J34" s="40">
        <v>0</v>
      </c>
      <c r="K34" s="40">
        <v>0</v>
      </c>
      <c r="L34" s="40">
        <v>0</v>
      </c>
      <c r="M34" s="40">
        <v>0</v>
      </c>
      <c r="N34" s="40">
        <v>0</v>
      </c>
      <c r="O34" s="6">
        <f t="shared" si="0"/>
        <v>0</v>
      </c>
      <c r="P34" s="6" t="s">
        <v>49</v>
      </c>
      <c r="Q34" s="23">
        <v>0.98599999999999999</v>
      </c>
      <c r="R34" s="17">
        <f t="shared" si="1"/>
        <v>0</v>
      </c>
      <c r="V34" s="1"/>
    </row>
    <row r="35" spans="1:22" x14ac:dyDescent="0.35">
      <c r="A35" s="4">
        <v>4470215</v>
      </c>
      <c r="B35" s="4" t="s">
        <v>64</v>
      </c>
      <c r="C35" s="40">
        <v>0</v>
      </c>
      <c r="D35" s="40">
        <v>0</v>
      </c>
      <c r="E35" s="40">
        <v>0</v>
      </c>
      <c r="F35" s="40">
        <v>0</v>
      </c>
      <c r="G35" s="40">
        <v>0</v>
      </c>
      <c r="H35" s="40">
        <v>0</v>
      </c>
      <c r="I35" s="40">
        <v>0</v>
      </c>
      <c r="J35" s="40">
        <v>0</v>
      </c>
      <c r="K35" s="40">
        <v>0</v>
      </c>
      <c r="L35" s="40">
        <v>0</v>
      </c>
      <c r="M35" s="40">
        <v>0</v>
      </c>
      <c r="N35" s="40">
        <v>0</v>
      </c>
      <c r="O35" s="6">
        <f t="shared" si="0"/>
        <v>0</v>
      </c>
      <c r="P35" s="6" t="s">
        <v>49</v>
      </c>
      <c r="Q35" s="23">
        <v>0.98599999999999999</v>
      </c>
      <c r="R35" s="17">
        <f t="shared" si="1"/>
        <v>0</v>
      </c>
      <c r="V35" s="1"/>
    </row>
    <row r="36" spans="1:22" x14ac:dyDescent="0.35">
      <c r="A36" s="4">
        <v>4470220</v>
      </c>
      <c r="B36" s="4" t="s">
        <v>34</v>
      </c>
      <c r="C36" s="40">
        <v>-444043.5</v>
      </c>
      <c r="D36" s="40">
        <v>-563751.85000000009</v>
      </c>
      <c r="E36" s="40">
        <v>-623841.85000000009</v>
      </c>
      <c r="F36" s="40">
        <v>-183073.2399999999</v>
      </c>
      <c r="G36" s="40">
        <v>-285996.46999999997</v>
      </c>
      <c r="H36" s="40">
        <v>-677522.23000000021</v>
      </c>
      <c r="I36" s="40">
        <v>-372449.63999999978</v>
      </c>
      <c r="J36" s="40">
        <v>-627126.57999999984</v>
      </c>
      <c r="K36" s="40">
        <v>-232646.65999999997</v>
      </c>
      <c r="L36" s="40">
        <v>-541674.88</v>
      </c>
      <c r="M36" s="40">
        <v>-586031.62</v>
      </c>
      <c r="N36" s="40">
        <v>-410211.48999999982</v>
      </c>
      <c r="O36" s="6">
        <f t="shared" si="0"/>
        <v>-5548370.0100000007</v>
      </c>
      <c r="P36" s="6" t="s">
        <v>49</v>
      </c>
      <c r="Q36" s="23">
        <v>0.98599999999999999</v>
      </c>
      <c r="R36" s="17">
        <f t="shared" si="1"/>
        <v>-5470692.8298600009</v>
      </c>
      <c r="V36" s="1"/>
    </row>
    <row r="37" spans="1:22" x14ac:dyDescent="0.35">
      <c r="A37" s="4">
        <v>4470221</v>
      </c>
      <c r="B37" s="4" t="s">
        <v>35</v>
      </c>
      <c r="C37" s="40">
        <v>-1156.8200000000006</v>
      </c>
      <c r="D37" s="40">
        <v>-9288.5800000000017</v>
      </c>
      <c r="E37" s="40">
        <v>-13358.470000000001</v>
      </c>
      <c r="F37" s="40">
        <v>1058.94</v>
      </c>
      <c r="G37" s="40">
        <v>-5831.7300000000041</v>
      </c>
      <c r="H37" s="40">
        <v>-7426.7300000000014</v>
      </c>
      <c r="I37" s="40">
        <v>-9679.91</v>
      </c>
      <c r="J37" s="40">
        <v>-8819.0299999999988</v>
      </c>
      <c r="K37" s="40">
        <v>-21730.889999999996</v>
      </c>
      <c r="L37" s="40">
        <v>1858.2799999999988</v>
      </c>
      <c r="M37" s="40">
        <v>-13366.320000000002</v>
      </c>
      <c r="N37" s="40">
        <v>-7290.1899999999978</v>
      </c>
      <c r="O37" s="6">
        <f t="shared" si="0"/>
        <v>-95031.450000000012</v>
      </c>
      <c r="P37" s="6" t="s">
        <v>49</v>
      </c>
      <c r="Q37" s="23">
        <v>0.98599999999999999</v>
      </c>
      <c r="R37" s="17">
        <f t="shared" si="1"/>
        <v>-93701.00970000001</v>
      </c>
      <c r="V37" s="1"/>
    </row>
    <row r="38" spans="1:22" x14ac:dyDescent="0.35">
      <c r="A38" s="4">
        <v>4470222</v>
      </c>
      <c r="B38" s="4" t="s">
        <v>19</v>
      </c>
      <c r="C38" s="40">
        <v>0</v>
      </c>
      <c r="D38" s="40">
        <v>0</v>
      </c>
      <c r="E38" s="40">
        <v>0</v>
      </c>
      <c r="F38" s="40">
        <v>0</v>
      </c>
      <c r="G38" s="40">
        <v>0</v>
      </c>
      <c r="H38" s="40">
        <v>0</v>
      </c>
      <c r="I38" s="40">
        <v>0</v>
      </c>
      <c r="J38" s="40">
        <v>0</v>
      </c>
      <c r="K38" s="40">
        <v>0</v>
      </c>
      <c r="L38" s="40">
        <v>0</v>
      </c>
      <c r="M38" s="40">
        <v>0</v>
      </c>
      <c r="N38" s="40">
        <v>0</v>
      </c>
      <c r="O38" s="6">
        <f t="shared" si="0"/>
        <v>0</v>
      </c>
      <c r="P38" s="6" t="s">
        <v>49</v>
      </c>
      <c r="Q38" s="23">
        <v>0.98599999999999999</v>
      </c>
      <c r="R38" s="17">
        <f t="shared" si="1"/>
        <v>0</v>
      </c>
      <c r="V38" s="1"/>
    </row>
    <row r="39" spans="1:22" x14ac:dyDescent="0.35">
      <c r="A39" s="4">
        <v>5550039</v>
      </c>
      <c r="B39" s="4" t="s">
        <v>36</v>
      </c>
      <c r="C39" s="40">
        <v>1324.51</v>
      </c>
      <c r="D39" s="40">
        <v>2809.8199999999997</v>
      </c>
      <c r="E39" s="40">
        <v>835.7700000000001</v>
      </c>
      <c r="F39" s="40">
        <v>196.70000000000002</v>
      </c>
      <c r="G39" s="40">
        <v>224.95</v>
      </c>
      <c r="H39" s="40">
        <v>-52.279999999999994</v>
      </c>
      <c r="I39" s="40">
        <v>-640.23</v>
      </c>
      <c r="J39" s="40">
        <v>-507.20999999999992</v>
      </c>
      <c r="K39" s="40">
        <v>-183.3</v>
      </c>
      <c r="L39" s="40">
        <v>-448.96</v>
      </c>
      <c r="M39" s="40">
        <v>-477.24000000000007</v>
      </c>
      <c r="N39" s="40">
        <v>-806.03</v>
      </c>
      <c r="O39" s="6">
        <f t="shared" si="0"/>
        <v>2276.4999999999991</v>
      </c>
      <c r="P39" s="6" t="s">
        <v>49</v>
      </c>
      <c r="Q39" s="23">
        <v>0.98599999999999999</v>
      </c>
      <c r="R39" s="17">
        <f t="shared" si="1"/>
        <v>2244.628999999999</v>
      </c>
      <c r="V39" s="1"/>
    </row>
    <row r="40" spans="1:22" x14ac:dyDescent="0.35">
      <c r="A40" s="4">
        <v>5550088</v>
      </c>
      <c r="B40" s="4" t="s">
        <v>20</v>
      </c>
      <c r="C40" s="40">
        <v>0</v>
      </c>
      <c r="D40" s="40">
        <v>0</v>
      </c>
      <c r="E40" s="40">
        <v>0</v>
      </c>
      <c r="F40" s="40">
        <v>0</v>
      </c>
      <c r="G40" s="40">
        <v>0</v>
      </c>
      <c r="H40" s="40">
        <v>0</v>
      </c>
      <c r="I40" s="40">
        <v>0</v>
      </c>
      <c r="J40" s="40">
        <v>0</v>
      </c>
      <c r="K40" s="40">
        <v>0</v>
      </c>
      <c r="L40" s="40">
        <v>0</v>
      </c>
      <c r="M40" s="40">
        <v>0</v>
      </c>
      <c r="N40" s="40">
        <v>0</v>
      </c>
      <c r="O40" s="6">
        <f t="shared" si="0"/>
        <v>0</v>
      </c>
      <c r="P40" s="6" t="s">
        <v>55</v>
      </c>
      <c r="Q40" s="23">
        <v>0.98499999999999999</v>
      </c>
      <c r="R40" s="17">
        <f t="shared" si="1"/>
        <v>0</v>
      </c>
      <c r="V40" s="1"/>
    </row>
    <row r="41" spans="1:22" x14ac:dyDescent="0.35">
      <c r="A41" s="4">
        <v>5550093</v>
      </c>
      <c r="B41" s="4" t="s">
        <v>65</v>
      </c>
      <c r="C41" s="40">
        <v>0</v>
      </c>
      <c r="D41" s="40">
        <v>0</v>
      </c>
      <c r="E41" s="40">
        <v>0</v>
      </c>
      <c r="F41" s="40">
        <v>0</v>
      </c>
      <c r="G41" s="40">
        <v>0</v>
      </c>
      <c r="H41" s="40">
        <v>0</v>
      </c>
      <c r="I41" s="40">
        <v>0</v>
      </c>
      <c r="J41" s="40">
        <v>0</v>
      </c>
      <c r="K41" s="40">
        <v>0</v>
      </c>
      <c r="L41" s="40">
        <v>0</v>
      </c>
      <c r="M41" s="40">
        <v>0</v>
      </c>
      <c r="N41" s="40">
        <v>0</v>
      </c>
      <c r="O41" s="6">
        <f t="shared" si="0"/>
        <v>0</v>
      </c>
      <c r="P41" s="6" t="s">
        <v>49</v>
      </c>
      <c r="Q41" s="23">
        <v>0.98599999999999999</v>
      </c>
      <c r="R41" s="17">
        <f t="shared" si="1"/>
        <v>0</v>
      </c>
      <c r="V41" s="1"/>
    </row>
    <row r="42" spans="1:22" x14ac:dyDescent="0.35">
      <c r="A42" s="4">
        <v>5550099</v>
      </c>
      <c r="B42" s="4" t="s">
        <v>21</v>
      </c>
      <c r="C42" s="40">
        <v>0</v>
      </c>
      <c r="D42" s="40">
        <v>0</v>
      </c>
      <c r="E42" s="40">
        <v>0</v>
      </c>
      <c r="F42" s="40">
        <v>0</v>
      </c>
      <c r="G42" s="40">
        <v>0</v>
      </c>
      <c r="H42" s="40">
        <v>0</v>
      </c>
      <c r="I42" s="40">
        <v>0</v>
      </c>
      <c r="J42" s="40">
        <v>0</v>
      </c>
      <c r="K42" s="40">
        <v>0</v>
      </c>
      <c r="L42" s="40">
        <v>0</v>
      </c>
      <c r="M42" s="40">
        <v>0</v>
      </c>
      <c r="N42" s="40">
        <v>0</v>
      </c>
      <c r="O42" s="6">
        <f t="shared" si="0"/>
        <v>0</v>
      </c>
      <c r="P42" s="6" t="s">
        <v>55</v>
      </c>
      <c r="Q42" s="23">
        <v>0.98499999999999999</v>
      </c>
      <c r="R42" s="17">
        <f t="shared" si="1"/>
        <v>0</v>
      </c>
      <c r="V42" s="1"/>
    </row>
    <row r="43" spans="1:22" x14ac:dyDescent="0.35">
      <c r="A43" s="4">
        <v>5550100</v>
      </c>
      <c r="B43" s="4" t="s">
        <v>22</v>
      </c>
      <c r="C43" s="40">
        <v>0</v>
      </c>
      <c r="D43" s="40">
        <v>0</v>
      </c>
      <c r="E43" s="40">
        <v>0</v>
      </c>
      <c r="F43" s="40">
        <v>0</v>
      </c>
      <c r="G43" s="40">
        <v>0</v>
      </c>
      <c r="H43" s="40">
        <v>0</v>
      </c>
      <c r="I43" s="40">
        <v>0</v>
      </c>
      <c r="J43" s="40">
        <v>0</v>
      </c>
      <c r="K43" s="40">
        <v>0</v>
      </c>
      <c r="L43" s="40">
        <v>0</v>
      </c>
      <c r="M43" s="40">
        <v>0</v>
      </c>
      <c r="N43" s="40">
        <v>0</v>
      </c>
      <c r="O43" s="6">
        <f t="shared" si="0"/>
        <v>0</v>
      </c>
      <c r="P43" s="6" t="s">
        <v>55</v>
      </c>
      <c r="Q43" s="23">
        <v>0.98499999999999999</v>
      </c>
      <c r="R43" s="17">
        <f t="shared" si="1"/>
        <v>0</v>
      </c>
      <c r="V43" s="1"/>
    </row>
    <row r="44" spans="1:22" x14ac:dyDescent="0.35">
      <c r="A44" s="4">
        <v>5550107</v>
      </c>
      <c r="B44" s="4" t="s">
        <v>23</v>
      </c>
      <c r="C44" s="40">
        <v>0</v>
      </c>
      <c r="D44" s="40">
        <v>0</v>
      </c>
      <c r="E44" s="40">
        <v>0</v>
      </c>
      <c r="F44" s="40">
        <v>0</v>
      </c>
      <c r="G44" s="40">
        <v>0</v>
      </c>
      <c r="H44" s="40">
        <v>0</v>
      </c>
      <c r="I44" s="40">
        <v>0</v>
      </c>
      <c r="J44" s="40">
        <v>0</v>
      </c>
      <c r="K44" s="40">
        <v>0</v>
      </c>
      <c r="L44" s="40">
        <v>0</v>
      </c>
      <c r="M44" s="40">
        <v>0</v>
      </c>
      <c r="N44" s="40">
        <v>0</v>
      </c>
      <c r="O44" s="6">
        <f t="shared" si="0"/>
        <v>0</v>
      </c>
      <c r="P44" s="6" t="s">
        <v>55</v>
      </c>
      <c r="Q44" s="23">
        <v>0.98499999999999999</v>
      </c>
      <c r="R44" s="17">
        <f t="shared" si="1"/>
        <v>0</v>
      </c>
      <c r="V44" s="1"/>
    </row>
    <row r="45" spans="1:22" x14ac:dyDescent="0.35">
      <c r="A45" s="4">
        <v>5570007</v>
      </c>
      <c r="B45" s="4" t="s">
        <v>66</v>
      </c>
      <c r="C45" s="40">
        <v>0</v>
      </c>
      <c r="D45" s="40">
        <v>0</v>
      </c>
      <c r="E45" s="40">
        <v>0</v>
      </c>
      <c r="F45" s="40">
        <v>0</v>
      </c>
      <c r="G45" s="40">
        <v>0</v>
      </c>
      <c r="H45" s="40">
        <v>0</v>
      </c>
      <c r="I45" s="40">
        <v>0</v>
      </c>
      <c r="J45" s="40">
        <v>243.15</v>
      </c>
      <c r="K45" s="40">
        <v>0</v>
      </c>
      <c r="L45" s="40">
        <v>0</v>
      </c>
      <c r="M45" s="40">
        <v>0</v>
      </c>
      <c r="N45" s="40">
        <v>0</v>
      </c>
      <c r="O45" s="6">
        <f t="shared" si="0"/>
        <v>243.15</v>
      </c>
      <c r="P45" s="6" t="s">
        <v>49</v>
      </c>
      <c r="Q45" s="23">
        <v>0.98599999999999999</v>
      </c>
      <c r="R45" s="17">
        <f>Q45*O45</f>
        <v>239.74590000000001</v>
      </c>
      <c r="V45" s="1"/>
    </row>
    <row r="46" spans="1:22" x14ac:dyDescent="0.35">
      <c r="A46" s="4">
        <v>5614000</v>
      </c>
      <c r="B46" s="4" t="s">
        <v>37</v>
      </c>
      <c r="C46" s="40">
        <v>13322.58</v>
      </c>
      <c r="D46" s="40">
        <v>6675.3999999999987</v>
      </c>
      <c r="E46" s="40">
        <v>9127.2400000000016</v>
      </c>
      <c r="F46" s="40">
        <v>3221.78</v>
      </c>
      <c r="G46" s="40">
        <v>4624.46</v>
      </c>
      <c r="H46" s="40">
        <v>4952.04</v>
      </c>
      <c r="I46" s="40">
        <v>9339.5</v>
      </c>
      <c r="J46" s="40">
        <v>6581.1599999999989</v>
      </c>
      <c r="K46" s="40">
        <v>7185.0699999999988</v>
      </c>
      <c r="L46" s="40">
        <v>3995.4599999999996</v>
      </c>
      <c r="M46" s="40">
        <v>7351.2599999999984</v>
      </c>
      <c r="N46" s="40">
        <v>7077.3</v>
      </c>
      <c r="O46" s="6">
        <f t="shared" si="0"/>
        <v>83453.25</v>
      </c>
      <c r="P46" s="6" t="s">
        <v>49</v>
      </c>
      <c r="Q46" s="23">
        <v>0.98599999999999999</v>
      </c>
      <c r="R46" s="17">
        <f t="shared" si="1"/>
        <v>82284.904500000004</v>
      </c>
      <c r="V46" s="1"/>
    </row>
    <row r="47" spans="1:22" x14ac:dyDescent="0.35">
      <c r="A47" s="4">
        <v>5618000</v>
      </c>
      <c r="B47" s="4" t="s">
        <v>38</v>
      </c>
      <c r="C47" s="41">
        <v>3350.4299999999994</v>
      </c>
      <c r="D47" s="41">
        <v>3299.2</v>
      </c>
      <c r="E47" s="41">
        <v>3184.9999999999995</v>
      </c>
      <c r="F47" s="41">
        <v>1096.96</v>
      </c>
      <c r="G47" s="41">
        <v>1328.13</v>
      </c>
      <c r="H47" s="41">
        <v>1379.39</v>
      </c>
      <c r="I47" s="41">
        <v>2638.2000000000003</v>
      </c>
      <c r="J47" s="41">
        <v>3336.66</v>
      </c>
      <c r="K47" s="41">
        <v>2383.17</v>
      </c>
      <c r="L47" s="40">
        <v>887.63000000000022</v>
      </c>
      <c r="M47" s="40">
        <v>1730.27</v>
      </c>
      <c r="N47" s="40">
        <v>1108.1899999999998</v>
      </c>
      <c r="O47" s="6">
        <f t="shared" si="0"/>
        <v>25723.23</v>
      </c>
      <c r="P47" s="6" t="s">
        <v>49</v>
      </c>
      <c r="Q47" s="23">
        <v>0.98599999999999999</v>
      </c>
      <c r="R47" s="17">
        <f>Q47*O47</f>
        <v>25363.104779999998</v>
      </c>
      <c r="V47" s="1"/>
    </row>
    <row r="48" spans="1:22" x14ac:dyDescent="0.35">
      <c r="A48" s="4">
        <v>5757000</v>
      </c>
      <c r="B48" s="4" t="s">
        <v>39</v>
      </c>
      <c r="C48" s="41">
        <v>9983.369999999999</v>
      </c>
      <c r="D48" s="41">
        <v>11683.219999999998</v>
      </c>
      <c r="E48" s="41">
        <v>10189.780000000001</v>
      </c>
      <c r="F48" s="41">
        <v>3291.5899999999983</v>
      </c>
      <c r="G48" s="41">
        <v>2931.51</v>
      </c>
      <c r="H48" s="41">
        <v>3642.67</v>
      </c>
      <c r="I48" s="41">
        <v>7812.63</v>
      </c>
      <c r="J48" s="41">
        <v>6761.1899999999987</v>
      </c>
      <c r="K48" s="41">
        <v>7074.43</v>
      </c>
      <c r="L48" s="40">
        <v>2192.0800000000004</v>
      </c>
      <c r="M48" s="40">
        <v>4530.4500000000007</v>
      </c>
      <c r="N48" s="40">
        <v>5431</v>
      </c>
      <c r="O48" s="6">
        <f t="shared" si="0"/>
        <v>75523.919999999984</v>
      </c>
      <c r="P48" s="6" t="s">
        <v>49</v>
      </c>
      <c r="Q48" s="23">
        <v>0.98599999999999999</v>
      </c>
      <c r="R48" s="17">
        <f t="shared" ref="R48:R49" si="2">Q48*O48</f>
        <v>74466.585119999989</v>
      </c>
      <c r="V48" s="1"/>
    </row>
    <row r="49" spans="1:22" ht="15.5" x14ac:dyDescent="0.35">
      <c r="A49" s="4">
        <v>5614008</v>
      </c>
      <c r="B49" s="4" t="s">
        <v>67</v>
      </c>
      <c r="C49" s="40">
        <v>0</v>
      </c>
      <c r="D49" s="40">
        <v>0</v>
      </c>
      <c r="E49" s="40">
        <v>0</v>
      </c>
      <c r="F49" s="40">
        <v>0</v>
      </c>
      <c r="G49" s="40">
        <v>0</v>
      </c>
      <c r="H49" s="40">
        <v>0</v>
      </c>
      <c r="I49" s="40">
        <v>0</v>
      </c>
      <c r="J49" s="40">
        <v>0</v>
      </c>
      <c r="K49" s="40">
        <v>0</v>
      </c>
      <c r="L49" s="40">
        <v>0</v>
      </c>
      <c r="M49" s="40"/>
      <c r="N49" s="40">
        <v>0</v>
      </c>
      <c r="O49" s="6">
        <f t="shared" si="0"/>
        <v>0</v>
      </c>
      <c r="P49" s="6" t="s">
        <v>49</v>
      </c>
      <c r="Q49" s="23">
        <v>0.98599999999999999</v>
      </c>
      <c r="R49" s="17">
        <f t="shared" si="2"/>
        <v>0</v>
      </c>
      <c r="S49" s="7"/>
      <c r="T49" s="7"/>
      <c r="V49" s="1"/>
    </row>
    <row r="50" spans="1:22" ht="16.5" x14ac:dyDescent="0.35">
      <c r="A50" s="9" t="s">
        <v>68</v>
      </c>
      <c r="B50" s="10" t="s">
        <v>69</v>
      </c>
      <c r="P50" s="6"/>
      <c r="R50" s="6"/>
    </row>
    <row r="51" spans="1:22" x14ac:dyDescent="0.35">
      <c r="C51" s="2"/>
      <c r="D51" s="2"/>
      <c r="E51" s="2"/>
      <c r="F51" s="2"/>
      <c r="G51" s="2"/>
      <c r="H51" s="2"/>
      <c r="I51" s="2"/>
      <c r="J51" s="2"/>
      <c r="K51" s="2"/>
      <c r="O51" s="19"/>
      <c r="R51" s="19"/>
    </row>
    <row r="52" spans="1:22" x14ac:dyDescent="0.35">
      <c r="B52" s="5" t="s">
        <v>63</v>
      </c>
      <c r="C52" s="35">
        <f>SUM(C6:C49)</f>
        <v>-1133763.1199999999</v>
      </c>
      <c r="D52" s="35">
        <f t="shared" ref="D52:N52" si="3">SUM(D6:D49)</f>
        <v>-138156.34000000003</v>
      </c>
      <c r="E52" s="35">
        <f t="shared" si="3"/>
        <v>-353863.90999999992</v>
      </c>
      <c r="F52" s="35">
        <f t="shared" si="3"/>
        <v>-74943.999999999913</v>
      </c>
      <c r="G52" s="35">
        <f t="shared" si="3"/>
        <v>-184398.38999999998</v>
      </c>
      <c r="H52" s="35">
        <f t="shared" si="3"/>
        <v>-634508.00000000012</v>
      </c>
      <c r="I52" s="35">
        <f t="shared" si="3"/>
        <v>-187961.63999999978</v>
      </c>
      <c r="J52" s="35">
        <f t="shared" si="3"/>
        <v>-819746.38999999978</v>
      </c>
      <c r="K52" s="35">
        <f t="shared" si="3"/>
        <v>-376422.39</v>
      </c>
      <c r="L52" s="35">
        <f t="shared" si="3"/>
        <v>-392022.39999999997</v>
      </c>
      <c r="M52" s="35">
        <f t="shared" si="3"/>
        <v>-550939.97</v>
      </c>
      <c r="N52" s="35">
        <f t="shared" si="3"/>
        <v>-493630.89999999985</v>
      </c>
      <c r="O52" s="19">
        <f>SUM(C52:N52)</f>
        <v>-5340357.4499999983</v>
      </c>
      <c r="R52" s="19">
        <f>SUM(R6:R49)</f>
        <v>-5265715.3678100007</v>
      </c>
    </row>
    <row r="53" spans="1:22" ht="18" customHeight="1" x14ac:dyDescent="0.35">
      <c r="C53" s="8"/>
      <c r="D53" s="8"/>
      <c r="E53" s="8"/>
      <c r="F53" s="8"/>
      <c r="G53" s="8"/>
      <c r="H53" s="8"/>
      <c r="I53" s="8"/>
      <c r="J53" s="8"/>
      <c r="K53" s="8"/>
      <c r="L53" s="3"/>
      <c r="M53" s="3"/>
      <c r="N53" s="3"/>
      <c r="O53" s="19"/>
      <c r="R53" s="19"/>
    </row>
    <row r="54" spans="1:22" x14ac:dyDescent="0.35">
      <c r="B54" s="4" t="s">
        <v>75</v>
      </c>
      <c r="C54" s="40">
        <v>47812</v>
      </c>
      <c r="D54" s="40">
        <v>151003</v>
      </c>
      <c r="E54" s="40">
        <v>102762</v>
      </c>
      <c r="F54" s="40">
        <v>67926</v>
      </c>
      <c r="G54" s="40">
        <v>14666</v>
      </c>
      <c r="H54" s="40">
        <v>74646</v>
      </c>
      <c r="I54" s="40">
        <v>75368</v>
      </c>
      <c r="J54" s="40">
        <v>59286</v>
      </c>
      <c r="K54" s="40">
        <v>58995</v>
      </c>
      <c r="L54" s="40">
        <v>42402</v>
      </c>
      <c r="M54" s="40">
        <v>49729</v>
      </c>
      <c r="N54" s="40">
        <v>95820</v>
      </c>
      <c r="O54" s="20">
        <f>SUM(C54:N54)</f>
        <v>840415</v>
      </c>
      <c r="P54" s="21"/>
      <c r="Q54" s="25"/>
      <c r="R54" s="22"/>
    </row>
    <row r="55" spans="1:22" x14ac:dyDescent="0.35">
      <c r="C55" s="8"/>
      <c r="D55" s="8"/>
      <c r="E55" s="8"/>
      <c r="F55" s="8"/>
      <c r="G55" s="8"/>
      <c r="H55" s="8"/>
      <c r="I55" s="8"/>
      <c r="J55" s="8"/>
      <c r="K55" s="8"/>
      <c r="L55" s="8"/>
      <c r="M55" s="8"/>
      <c r="N55" s="8"/>
      <c r="O55" s="20"/>
      <c r="P55" s="21"/>
      <c r="Q55" s="25"/>
      <c r="R55" s="22"/>
    </row>
    <row r="56" spans="1:22" x14ac:dyDescent="0.35">
      <c r="B56" s="26" t="s">
        <v>62</v>
      </c>
      <c r="C56" s="13">
        <f>C52*($R$52/$O$52)</f>
        <v>-1117916.5328044128</v>
      </c>
      <c r="D56" s="13">
        <f t="shared" ref="D56:M56" si="4">D52*($R$52/$O$52)</f>
        <v>-136225.33126474218</v>
      </c>
      <c r="E56" s="13">
        <f t="shared" si="4"/>
        <v>-348917.9603511999</v>
      </c>
      <c r="F56" s="13">
        <f t="shared" si="4"/>
        <v>-73896.509029587964</v>
      </c>
      <c r="G56" s="13">
        <f>G52*($R$52/$O$52)</f>
        <v>-181821.05694487214</v>
      </c>
      <c r="H56" s="13">
        <f t="shared" si="4"/>
        <v>-625639.4928392648</v>
      </c>
      <c r="I56" s="13">
        <f t="shared" si="4"/>
        <v>-185334.50346226731</v>
      </c>
      <c r="J56" s="13">
        <f t="shared" si="4"/>
        <v>-808288.80911890464</v>
      </c>
      <c r="K56" s="13">
        <f t="shared" si="4"/>
        <v>-371161.1408728399</v>
      </c>
      <c r="L56" s="13">
        <f>L52*($R$52/$O$52)</f>
        <v>-386543.10980733315</v>
      </c>
      <c r="M56" s="13">
        <f t="shared" si="4"/>
        <v>-543239.49172536784</v>
      </c>
      <c r="N56" s="13">
        <f>N52*($R$52/$O$52)</f>
        <v>-486731.4295892088</v>
      </c>
      <c r="O56" s="27">
        <f>SUM(C56:N56)</f>
        <v>-5265715.3678100007</v>
      </c>
    </row>
    <row r="57" spans="1:22" x14ac:dyDescent="0.35">
      <c r="B57" s="5" t="s">
        <v>76</v>
      </c>
      <c r="C57" s="14">
        <f>C56+C54</f>
        <v>-1070104.5328044128</v>
      </c>
      <c r="D57" s="14">
        <f t="shared" ref="D57:M57" si="5">D56+D54</f>
        <v>14777.668735257816</v>
      </c>
      <c r="E57" s="14">
        <f t="shared" si="5"/>
        <v>-246155.9603511999</v>
      </c>
      <c r="F57" s="14">
        <f t="shared" si="5"/>
        <v>-5970.5090295879636</v>
      </c>
      <c r="G57" s="14">
        <f t="shared" si="5"/>
        <v>-167155.05694487214</v>
      </c>
      <c r="H57" s="14">
        <f t="shared" si="5"/>
        <v>-550993.4928392648</v>
      </c>
      <c r="I57" s="14">
        <f t="shared" si="5"/>
        <v>-109966.50346226731</v>
      </c>
      <c r="J57" s="14">
        <f t="shared" si="5"/>
        <v>-749002.80911890464</v>
      </c>
      <c r="K57" s="14">
        <f t="shared" si="5"/>
        <v>-312166.1408728399</v>
      </c>
      <c r="L57" s="14">
        <f>L56+L54</f>
        <v>-344141.10980733315</v>
      </c>
      <c r="M57" s="14">
        <f t="shared" si="5"/>
        <v>-493510.49172536784</v>
      </c>
      <c r="N57" s="14">
        <f>N56+N54</f>
        <v>-390911.4295892088</v>
      </c>
      <c r="O57" s="22">
        <f>SUM(C57:N57)</f>
        <v>-4425300.3678100007</v>
      </c>
      <c r="P57" s="18" t="s">
        <v>90</v>
      </c>
    </row>
    <row r="58" spans="1:22" x14ac:dyDescent="0.35">
      <c r="A58" s="9"/>
      <c r="K58" s="28"/>
      <c r="L58" s="12"/>
      <c r="M58" s="12"/>
      <c r="N58" s="12"/>
      <c r="O58" s="29"/>
    </row>
    <row r="59" spans="1:22" x14ac:dyDescent="0.35">
      <c r="A59" s="9"/>
      <c r="K59" s="28"/>
      <c r="L59" s="12"/>
      <c r="M59" s="12"/>
      <c r="N59" s="12"/>
      <c r="O59" s="30"/>
    </row>
    <row r="60" spans="1:22" x14ac:dyDescent="0.35">
      <c r="A60" s="9"/>
      <c r="B60" s="4" t="s">
        <v>74</v>
      </c>
      <c r="C60" s="40">
        <v>66482.542528795297</v>
      </c>
      <c r="D60" s="40">
        <v>74463.016062722803</v>
      </c>
      <c r="E60" s="40">
        <v>75362.740000000005</v>
      </c>
      <c r="F60" s="40">
        <v>63824.022051583001</v>
      </c>
      <c r="G60" s="40">
        <v>167240.81393099399</v>
      </c>
      <c r="H60" s="40">
        <v>285406.05274048401</v>
      </c>
      <c r="I60" s="40">
        <v>275913.15000000002</v>
      </c>
      <c r="J60" s="40">
        <v>344476.28716452798</v>
      </c>
      <c r="K60" s="40">
        <v>255150.16439958199</v>
      </c>
      <c r="L60" s="40">
        <v>261804.297733719</v>
      </c>
      <c r="M60" s="40">
        <v>207911.919326373</v>
      </c>
      <c r="N60" s="40">
        <v>200273.38680132499</v>
      </c>
      <c r="O60" s="31">
        <f>SUM(C60:N60)</f>
        <v>2278308.3927401057</v>
      </c>
    </row>
    <row r="61" spans="1:22" x14ac:dyDescent="0.35">
      <c r="A61" s="9"/>
      <c r="K61" s="28"/>
      <c r="L61" s="32"/>
      <c r="M61" s="32"/>
      <c r="N61" s="32"/>
      <c r="O61" s="30"/>
    </row>
    <row r="62" spans="1:22" x14ac:dyDescent="0.35">
      <c r="A62" s="9"/>
      <c r="K62" s="28"/>
      <c r="L62" s="28"/>
      <c r="M62" s="28"/>
      <c r="N62" s="28"/>
      <c r="O62" s="30"/>
    </row>
    <row r="63" spans="1:22" x14ac:dyDescent="0.35">
      <c r="A63" s="9"/>
      <c r="B63" s="4" t="s">
        <v>93</v>
      </c>
      <c r="C63" s="43">
        <v>-1133763.1199999999</v>
      </c>
      <c r="D63" s="43">
        <v>-138156.34000000003</v>
      </c>
      <c r="E63" s="43">
        <v>-353863.90999999992</v>
      </c>
      <c r="F63" s="43">
        <v>-74943.999999999913</v>
      </c>
      <c r="G63" s="43">
        <v>-184398.38999999998</v>
      </c>
      <c r="H63" s="43">
        <v>-634508.00000000012</v>
      </c>
      <c r="I63" s="43">
        <v>-187961.63999999978</v>
      </c>
      <c r="J63" s="43">
        <v>-819746.38999999978</v>
      </c>
      <c r="K63" s="43">
        <v>-376422.39</v>
      </c>
      <c r="L63" s="43">
        <v>-392022.39999999997</v>
      </c>
      <c r="M63" s="43">
        <v>-550939.97</v>
      </c>
      <c r="N63" s="43">
        <v>-493630.89999999985</v>
      </c>
      <c r="O63" s="30"/>
    </row>
    <row r="64" spans="1:22" x14ac:dyDescent="0.35">
      <c r="A64" s="9"/>
      <c r="C64" s="34">
        <f>C52-C63</f>
        <v>0</v>
      </c>
      <c r="D64" s="34">
        <f t="shared" ref="D64:K64" si="6">D52-D63</f>
        <v>0</v>
      </c>
      <c r="E64" s="34">
        <f t="shared" si="6"/>
        <v>0</v>
      </c>
      <c r="F64" s="34">
        <f t="shared" si="6"/>
        <v>0</v>
      </c>
      <c r="G64" s="34">
        <f t="shared" si="6"/>
        <v>0</v>
      </c>
      <c r="H64" s="34">
        <f t="shared" si="6"/>
        <v>0</v>
      </c>
      <c r="I64" s="34">
        <f t="shared" si="6"/>
        <v>0</v>
      </c>
      <c r="J64" s="34">
        <f t="shared" si="6"/>
        <v>0</v>
      </c>
      <c r="K64" s="34">
        <f t="shared" si="6"/>
        <v>0</v>
      </c>
      <c r="L64" s="34">
        <f t="shared" ref="L64" si="7">L52-L63</f>
        <v>0</v>
      </c>
      <c r="M64" s="34">
        <f t="shared" ref="M64" si="8">M52-M63</f>
        <v>0</v>
      </c>
      <c r="N64" s="34">
        <f t="shared" ref="N64" si="9">N52-N63</f>
        <v>0</v>
      </c>
      <c r="O64" s="30"/>
    </row>
    <row r="65" spans="1:16" x14ac:dyDescent="0.35">
      <c r="K65" s="28"/>
      <c r="L65" s="28"/>
      <c r="M65" s="28"/>
      <c r="N65" s="28"/>
      <c r="O65" s="30"/>
    </row>
    <row r="66" spans="1:16" x14ac:dyDescent="0.35">
      <c r="K66" s="28"/>
      <c r="L66" s="28"/>
      <c r="M66" s="28"/>
      <c r="N66" s="28"/>
      <c r="O66" s="30"/>
    </row>
    <row r="67" spans="1:16" x14ac:dyDescent="0.35">
      <c r="K67" s="28"/>
      <c r="L67" s="12"/>
      <c r="M67" s="12"/>
      <c r="N67" s="12"/>
      <c r="O67" s="30"/>
      <c r="P67" s="30"/>
    </row>
    <row r="68" spans="1:16" x14ac:dyDescent="0.35">
      <c r="B68" s="15"/>
      <c r="C68" s="15"/>
      <c r="D68" s="15"/>
      <c r="K68" s="28"/>
      <c r="L68" s="12"/>
      <c r="M68" s="12"/>
      <c r="N68" s="12"/>
      <c r="O68" s="30"/>
    </row>
    <row r="69" spans="1:16" x14ac:dyDescent="0.35">
      <c r="A69" s="9"/>
      <c r="B69" s="15"/>
      <c r="C69" s="15"/>
      <c r="D69" s="15"/>
      <c r="K69" s="28"/>
      <c r="L69" s="12"/>
      <c r="M69" s="12"/>
      <c r="N69" s="12"/>
      <c r="O69" s="30"/>
    </row>
    <row r="70" spans="1:16" x14ac:dyDescent="0.35">
      <c r="B70" s="15"/>
      <c r="C70" s="15"/>
      <c r="D70" s="15"/>
      <c r="K70" s="28"/>
      <c r="L70" s="28"/>
      <c r="M70" s="28"/>
      <c r="N70" s="28"/>
      <c r="O70" s="30"/>
    </row>
    <row r="71" spans="1:16" x14ac:dyDescent="0.35">
      <c r="B71" s="15"/>
      <c r="C71" s="6"/>
      <c r="D71" s="15"/>
      <c r="K71" s="28"/>
      <c r="L71" s="28"/>
      <c r="M71" s="28"/>
      <c r="N71" s="28"/>
      <c r="O71" s="30"/>
    </row>
    <row r="72" spans="1:16" x14ac:dyDescent="0.35">
      <c r="A72" s="11"/>
      <c r="B72" s="15"/>
      <c r="C72" s="19"/>
      <c r="D72" s="15"/>
      <c r="K72" s="28"/>
      <c r="L72" s="33"/>
      <c r="M72" s="33"/>
      <c r="N72" s="33"/>
      <c r="O72" s="30"/>
    </row>
    <row r="73" spans="1:16" x14ac:dyDescent="0.35">
      <c r="B73" s="15"/>
      <c r="C73" s="19"/>
      <c r="D73" s="15"/>
      <c r="K73" s="28"/>
      <c r="L73" s="28"/>
      <c r="M73" s="28"/>
      <c r="N73" s="28"/>
      <c r="O73" s="30"/>
    </row>
    <row r="74" spans="1:16" x14ac:dyDescent="0.35">
      <c r="B74" s="15"/>
      <c r="C74" s="15"/>
      <c r="D74" s="15"/>
    </row>
  </sheetData>
  <mergeCells count="2">
    <mergeCell ref="C4:I4"/>
    <mergeCell ref="J4:N4"/>
  </mergeCells>
  <pageMargins left="0.7" right="0.7" top="0.75" bottom="0.75" header="0.3" footer="0.3"/>
  <pageSetup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46F8-20FA-4250-80F3-5A3C4CCA013C}">
  <sheetPr>
    <tabColor rgb="FF92D050"/>
  </sheetPr>
  <dimension ref="A1:M20"/>
  <sheetViews>
    <sheetView zoomScale="90" zoomScaleNormal="90" workbookViewId="0">
      <selection activeCell="K11" sqref="K11"/>
    </sheetView>
  </sheetViews>
  <sheetFormatPr defaultRowHeight="14.5" x14ac:dyDescent="0.35"/>
  <cols>
    <col min="1" max="1" width="62.1796875" customWidth="1"/>
    <col min="2" max="2" width="12.7265625" bestFit="1" customWidth="1"/>
    <col min="3" max="3" width="11.81640625" bestFit="1" customWidth="1"/>
    <col min="4" max="4" width="12.7265625" bestFit="1" customWidth="1"/>
    <col min="5" max="5" width="13.453125" bestFit="1" customWidth="1"/>
    <col min="6" max="6" width="12.54296875" bestFit="1" customWidth="1"/>
    <col min="7" max="8" width="11.7265625" bestFit="1" customWidth="1"/>
    <col min="9" max="9" width="14.54296875" bestFit="1" customWidth="1"/>
    <col min="10" max="10" width="13.453125" bestFit="1" customWidth="1"/>
    <col min="11" max="11" width="14.54296875" bestFit="1" customWidth="1"/>
    <col min="12" max="14" width="13.81640625" bestFit="1" customWidth="1"/>
  </cols>
  <sheetData>
    <row r="1" spans="1:13" x14ac:dyDescent="0.35">
      <c r="A1" t="s">
        <v>78</v>
      </c>
      <c r="B1">
        <v>2024</v>
      </c>
    </row>
    <row r="3" spans="1:13" x14ac:dyDescent="0.35">
      <c r="A3" t="s">
        <v>79</v>
      </c>
      <c r="B3" t="s">
        <v>80</v>
      </c>
    </row>
    <row r="4" spans="1:13" x14ac:dyDescent="0.35">
      <c r="A4" t="s">
        <v>81</v>
      </c>
      <c r="B4">
        <v>6</v>
      </c>
      <c r="C4">
        <v>7</v>
      </c>
      <c r="D4">
        <v>8</v>
      </c>
      <c r="E4">
        <v>9</v>
      </c>
      <c r="F4" s="4">
        <v>10</v>
      </c>
      <c r="G4" s="4">
        <v>11</v>
      </c>
      <c r="H4" s="4">
        <v>12</v>
      </c>
      <c r="I4" s="4"/>
      <c r="J4" s="4"/>
      <c r="K4" t="s">
        <v>82</v>
      </c>
    </row>
    <row r="5" spans="1:13" x14ac:dyDescent="0.35">
      <c r="A5" t="s">
        <v>83</v>
      </c>
      <c r="B5" s="37">
        <v>975281.81</v>
      </c>
      <c r="C5" s="37">
        <v>-101707.52</v>
      </c>
      <c r="D5" s="37">
        <v>160019.07</v>
      </c>
      <c r="E5" s="37">
        <v>-91456.39</v>
      </c>
      <c r="F5" s="37">
        <v>173333.72999999998</v>
      </c>
      <c r="G5" s="37">
        <v>675486.48</v>
      </c>
      <c r="H5" s="37">
        <v>224520.97999999998</v>
      </c>
      <c r="I5" s="37"/>
      <c r="J5" s="37"/>
      <c r="K5" s="37">
        <v>2015478.1600000001</v>
      </c>
    </row>
    <row r="6" spans="1:13" s="28" customFormat="1" x14ac:dyDescent="0.35">
      <c r="A6" s="39" t="s">
        <v>91</v>
      </c>
      <c r="B6" s="42">
        <v>975281.81</v>
      </c>
      <c r="C6" s="42">
        <v>-101707.52</v>
      </c>
      <c r="D6" s="42">
        <v>160019.07</v>
      </c>
      <c r="E6" s="42">
        <v>-91456.39</v>
      </c>
      <c r="F6" s="42">
        <v>173333.72999999998</v>
      </c>
      <c r="G6" s="42">
        <v>675486.48</v>
      </c>
      <c r="H6" s="42">
        <v>224520.97999999998</v>
      </c>
      <c r="I6" s="38"/>
      <c r="J6" s="38"/>
      <c r="K6" s="38">
        <v>2015478.1600000001</v>
      </c>
    </row>
    <row r="7" spans="1:13" x14ac:dyDescent="0.35">
      <c r="A7" t="s">
        <v>84</v>
      </c>
      <c r="B7" s="37">
        <v>0</v>
      </c>
      <c r="C7" s="37">
        <v>0</v>
      </c>
      <c r="D7" s="37">
        <v>0</v>
      </c>
      <c r="E7" s="37">
        <v>0</v>
      </c>
      <c r="F7" s="37">
        <v>0</v>
      </c>
      <c r="G7" s="37">
        <v>0</v>
      </c>
      <c r="H7" s="37">
        <v>0</v>
      </c>
      <c r="I7" s="37"/>
      <c r="J7" s="37"/>
      <c r="K7" s="37">
        <v>0</v>
      </c>
    </row>
    <row r="8" spans="1:13" x14ac:dyDescent="0.35">
      <c r="A8" t="s">
        <v>85</v>
      </c>
      <c r="B8" s="37">
        <v>0</v>
      </c>
      <c r="C8" s="37">
        <v>0</v>
      </c>
      <c r="D8" s="37">
        <v>0</v>
      </c>
      <c r="E8" s="37">
        <v>0</v>
      </c>
      <c r="F8" s="37">
        <v>0</v>
      </c>
      <c r="G8" s="37">
        <v>0</v>
      </c>
      <c r="H8" s="37">
        <v>0</v>
      </c>
      <c r="I8" s="37"/>
      <c r="J8" s="37"/>
      <c r="K8" s="37">
        <v>0</v>
      </c>
    </row>
    <row r="9" spans="1:13" x14ac:dyDescent="0.35">
      <c r="A9" t="s">
        <v>82</v>
      </c>
      <c r="B9" s="37">
        <v>975281.81</v>
      </c>
      <c r="C9" s="37">
        <v>-101707.52</v>
      </c>
      <c r="D9" s="37">
        <v>160019.07</v>
      </c>
      <c r="E9" s="37">
        <v>-91456.39</v>
      </c>
      <c r="F9" s="37">
        <v>173333.72999999998</v>
      </c>
      <c r="G9" s="37">
        <v>675486.48</v>
      </c>
      <c r="H9" s="37">
        <v>224520.97999999998</v>
      </c>
      <c r="I9" s="37"/>
      <c r="J9" s="37"/>
      <c r="K9" s="37">
        <v>2015478.1600000001</v>
      </c>
    </row>
    <row r="11" spans="1:13" x14ac:dyDescent="0.35">
      <c r="A11" t="s">
        <v>78</v>
      </c>
      <c r="B11">
        <v>2025</v>
      </c>
    </row>
    <row r="13" spans="1:13" x14ac:dyDescent="0.35">
      <c r="A13" t="s">
        <v>79</v>
      </c>
      <c r="B13" t="s">
        <v>80</v>
      </c>
    </row>
    <row r="14" spans="1:13" x14ac:dyDescent="0.35">
      <c r="A14" t="s">
        <v>81</v>
      </c>
      <c r="B14">
        <v>1</v>
      </c>
      <c r="C14">
        <v>2</v>
      </c>
      <c r="D14">
        <v>3</v>
      </c>
      <c r="E14" s="4">
        <v>4</v>
      </c>
      <c r="F14" s="4">
        <v>5</v>
      </c>
      <c r="G14" t="s">
        <v>82</v>
      </c>
      <c r="I14" t="s">
        <v>86</v>
      </c>
      <c r="J14" s="37">
        <v>653489895.13</v>
      </c>
      <c r="L14" s="36">
        <v>4727891.17</v>
      </c>
      <c r="M14" s="12">
        <f>K6+G16</f>
        <v>4727891.17</v>
      </c>
    </row>
    <row r="15" spans="1:13" x14ac:dyDescent="0.35">
      <c r="A15" t="s">
        <v>83</v>
      </c>
      <c r="B15" s="37">
        <v>673274.69</v>
      </c>
      <c r="C15" s="37">
        <v>623362.46</v>
      </c>
      <c r="D15" s="37">
        <v>444892.43</v>
      </c>
      <c r="E15">
        <v>540791.68999999994</v>
      </c>
      <c r="F15">
        <v>430091.74</v>
      </c>
      <c r="G15" s="37">
        <v>2712413.01</v>
      </c>
      <c r="I15" t="s">
        <v>87</v>
      </c>
      <c r="J15" s="37">
        <v>650666343.95999992</v>
      </c>
      <c r="L15" t="s">
        <v>88</v>
      </c>
    </row>
    <row r="16" spans="1:13" s="28" customFormat="1" x14ac:dyDescent="0.35">
      <c r="A16" s="39" t="s">
        <v>91</v>
      </c>
      <c r="B16" s="42">
        <v>673274.69</v>
      </c>
      <c r="C16" s="42">
        <v>623362.46</v>
      </c>
      <c r="D16" s="42">
        <v>444892.43</v>
      </c>
      <c r="E16" s="39">
        <v>540791.68999999994</v>
      </c>
      <c r="F16" s="39">
        <v>430091.74</v>
      </c>
      <c r="G16" s="42">
        <v>2712413.01</v>
      </c>
      <c r="I16" s="28" t="s">
        <v>89</v>
      </c>
      <c r="J16" s="38">
        <f>+J15-J14</f>
        <v>-2823551.1700000763</v>
      </c>
    </row>
    <row r="17" spans="1:12" x14ac:dyDescent="0.35">
      <c r="A17" t="s">
        <v>84</v>
      </c>
      <c r="B17" s="37">
        <v>0</v>
      </c>
      <c r="C17" s="37">
        <v>0</v>
      </c>
      <c r="D17" s="37">
        <v>0</v>
      </c>
      <c r="E17" s="37">
        <v>0</v>
      </c>
      <c r="F17" s="37">
        <v>0</v>
      </c>
      <c r="G17" s="37">
        <v>0</v>
      </c>
      <c r="J17" s="37"/>
    </row>
    <row r="18" spans="1:12" x14ac:dyDescent="0.35">
      <c r="A18" t="s">
        <v>85</v>
      </c>
      <c r="B18" s="37">
        <v>0</v>
      </c>
      <c r="C18" s="37">
        <v>0</v>
      </c>
      <c r="D18" s="37">
        <v>0</v>
      </c>
      <c r="E18" s="37">
        <v>0</v>
      </c>
      <c r="F18" s="37">
        <v>0</v>
      </c>
      <c r="G18" s="37">
        <v>0</v>
      </c>
      <c r="I18" t="s">
        <v>92</v>
      </c>
      <c r="J18" s="37">
        <v>4727891.17</v>
      </c>
      <c r="L18" s="36">
        <v>0</v>
      </c>
    </row>
    <row r="19" spans="1:12" x14ac:dyDescent="0.35">
      <c r="A19" t="s">
        <v>82</v>
      </c>
      <c r="B19" s="37">
        <v>673274.69</v>
      </c>
      <c r="C19" s="37">
        <v>623362.46</v>
      </c>
      <c r="D19" s="37">
        <v>444892.43</v>
      </c>
      <c r="E19" s="37">
        <v>540791.68999999994</v>
      </c>
      <c r="F19" s="37">
        <v>430091.74</v>
      </c>
      <c r="G19" s="37">
        <v>2712413.01</v>
      </c>
      <c r="J19" s="37"/>
    </row>
    <row r="20" spans="1:12" x14ac:dyDescent="0.35">
      <c r="K20"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AzNzA3PC9Vc2VyTmFtZT48RGF0ZVRpbWU+NC8yNi8yMDIzIDI6MDM6MTIgUE08L0RhdGVUaW1lPjxMYWJlbFN0cmluZz5BRVAgSW50ZXJuYWw8L0xhYmVsU3RyaW5nPjwvaXRlbT48L2xhYmVsSGlzdG9yeT4=</Value>
</WrappedLabelHistory>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537ED723-B708-481D-B272-2EEFBDD8EA17}">
  <ds:schemaRefs>
    <ds:schemaRef ds:uri="http://schemas.microsoft.com/sharepoint/v3/contenttype/forms"/>
  </ds:schemaRefs>
</ds:datastoreItem>
</file>

<file path=customXml/itemProps2.xml><?xml version="1.0" encoding="utf-8"?>
<ds:datastoreItem xmlns:ds="http://schemas.openxmlformats.org/officeDocument/2006/customXml" ds:itemID="{1190FF86-E772-4FEB-80BB-D6F08C2E5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5D8732-DEB0-4F28-80C6-139810B3A072}">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DF5B366D-2DC2-485E-84B3-920DFFEFF7ED}">
  <ds:schemaRefs>
    <ds:schemaRef ds:uri="http://schemas.microsoft.com/office/2006/metadata/properties"/>
    <ds:schemaRef ds:uri="http://schemas.microsoft.com/office/infopath/2007/PartnerControls"/>
    <ds:schemaRef ds:uri="f88ffb1c-9230-4705-a789-27bae69f5829"/>
    <ds:schemaRef ds:uri="b6888f76-1100-40b0-929b-1efe9044426d"/>
  </ds:schemaRefs>
</ds:datastoreItem>
</file>

<file path=customXml/itemProps5.xml><?xml version="1.0" encoding="utf-8"?>
<ds:datastoreItem xmlns:ds="http://schemas.openxmlformats.org/officeDocument/2006/customXml" ds:itemID="{913ECE56-6A83-4153-BF76-EC05499CD07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Adjustment 1 Test Year SSC</vt:lpstr>
      <vt:lpstr>Margin Detail 2025</vt:lpstr>
      <vt:lpstr>2025 Deferral</vt:lpstr>
      <vt:lpstr>'Margin Detail 2025'!Print_Area</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Vaughan</dc:creator>
  <cp:keywords/>
  <cp:lastModifiedBy>Michelle Caldwell</cp:lastModifiedBy>
  <cp:lastPrinted>2014-10-27T13:50:49Z</cp:lastPrinted>
  <dcterms:created xsi:type="dcterms:W3CDTF">2014-10-17T18:22:58Z</dcterms:created>
  <dcterms:modified xsi:type="dcterms:W3CDTF">2025-09-11T20:53:11Z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1ee693fb-67c4-4b2c-8131-1e6b5f223b49</vt:lpwstr>
  </property>
  <property fmtid="{D5CDD505-2E9C-101B-9397-08002B2CF9AE}" pid="3" name="bjSaver">
    <vt:lpwstr>N1DSBWDQZIeY/VRw0Xy3fwx0B1BRPR0Y</vt:lpwstr>
  </property>
  <property fmtid="{D5CDD505-2E9C-101B-9397-08002B2CF9AE}" pid="4" name="bjDocumentSecurityLabel">
    <vt:lpwstr>AEP Internal</vt:lpwstr>
  </property>
  <property fmtid="{D5CDD505-2E9C-101B-9397-08002B2CF9AE}" pid="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6" name="bjDocumentLabelXML-0">
    <vt:lpwstr>ames.com/2008/01/sie/internal/label"&gt;&lt;element uid="50c31824-0780-4910-87d1-eaaffd182d42" value="" /&gt;&lt;/sisl&gt;</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ClsUserRVM">
    <vt:lpwstr>[]</vt:lpwstr>
  </property>
  <property fmtid="{D5CDD505-2E9C-101B-9397-08002B2CF9AE}" pid="11" name="bjLabelHistoryID">
    <vt:lpwstr>{9C5D8732-DEB0-4F28-80C6-139810B3A072}</vt:lpwstr>
  </property>
  <property fmtid="{D5CDD505-2E9C-101B-9397-08002B2CF9AE}" pid="12" name="ContentTypeId">
    <vt:lpwstr>0x0101004DF805D1E1DA4A49A223477D3B105720</vt:lpwstr>
  </property>
</Properties>
</file>