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4 Testimony - Direct &amp; Application/Cullop/Workpapers/"/>
    </mc:Choice>
  </mc:AlternateContent>
  <xr:revisionPtr revIDLastSave="10" documentId="13_ncr:1_{720A36F0-6B6A-43EF-BB29-558C1D108CA3}" xr6:coauthVersionLast="47" xr6:coauthVersionMax="47" xr10:uidLastSave="{11C5B789-D4C4-47C7-9116-4C7C56825B26}"/>
  <bookViews>
    <workbookView xWindow="38280" yWindow="-120" windowWidth="38640" windowHeight="21120" xr2:uid="{98F5B6A5-DF88-47E3-AFE9-757D673520B0}"/>
  </bookViews>
  <sheets>
    <sheet name="W23 - Rate Case Expense" sheetId="1" r:id="rId1"/>
    <sheet name="TY expense" sheetId="3" r:id="rId2"/>
    <sheet name="Estimated costs" sheetId="4" r:id="rId3"/>
    <sheet name="Publication cos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14" i="1"/>
  <c r="D56" i="5"/>
  <c r="E55" i="5"/>
  <c r="G55" i="5" s="1"/>
  <c r="E54" i="5"/>
  <c r="G54" i="5" s="1"/>
  <c r="E53" i="5"/>
  <c r="G53" i="5" s="1"/>
  <c r="E52" i="5"/>
  <c r="G52" i="5" s="1"/>
  <c r="E51" i="5"/>
  <c r="G51" i="5" s="1"/>
  <c r="E50" i="5"/>
  <c r="G50" i="5" s="1"/>
  <c r="E49" i="5"/>
  <c r="G49" i="5" s="1"/>
  <c r="E48" i="5"/>
  <c r="G48" i="5" s="1"/>
  <c r="E47" i="5"/>
  <c r="G47" i="5" s="1"/>
  <c r="E46" i="5"/>
  <c r="G46" i="5" s="1"/>
  <c r="E45" i="5"/>
  <c r="G45" i="5" s="1"/>
  <c r="E44" i="5"/>
  <c r="G44" i="5" s="1"/>
  <c r="E43" i="5"/>
  <c r="G43" i="5" s="1"/>
  <c r="E42" i="5"/>
  <c r="G42" i="5" s="1"/>
  <c r="E41" i="5"/>
  <c r="G41" i="5" s="1"/>
  <c r="E40" i="5"/>
  <c r="G40" i="5" s="1"/>
  <c r="E39" i="5"/>
  <c r="G39" i="5" s="1"/>
  <c r="E38" i="5"/>
  <c r="G38" i="5" s="1"/>
  <c r="E37" i="5"/>
  <c r="G37" i="5" s="1"/>
  <c r="E36" i="5"/>
  <c r="D31" i="5"/>
  <c r="E30" i="5"/>
  <c r="G30" i="5" s="1"/>
  <c r="E29" i="5"/>
  <c r="G29" i="5" s="1"/>
  <c r="E28" i="5"/>
  <c r="G28" i="5" s="1"/>
  <c r="E27" i="5"/>
  <c r="G27" i="5" s="1"/>
  <c r="E26" i="5"/>
  <c r="G26" i="5" s="1"/>
  <c r="E25" i="5"/>
  <c r="G25" i="5" s="1"/>
  <c r="E24" i="5"/>
  <c r="G24" i="5" s="1"/>
  <c r="E23" i="5"/>
  <c r="G23" i="5" s="1"/>
  <c r="E22" i="5"/>
  <c r="G22" i="5" s="1"/>
  <c r="E21" i="5"/>
  <c r="G21" i="5" s="1"/>
  <c r="E20" i="5"/>
  <c r="G20" i="5" s="1"/>
  <c r="E19" i="5"/>
  <c r="G19" i="5" s="1"/>
  <c r="E18" i="5"/>
  <c r="G18" i="5" s="1"/>
  <c r="E17" i="5"/>
  <c r="G17" i="5" s="1"/>
  <c r="E16" i="5"/>
  <c r="G16" i="5" s="1"/>
  <c r="E15" i="5"/>
  <c r="G15" i="5" s="1"/>
  <c r="E14" i="5"/>
  <c r="G14" i="5" s="1"/>
  <c r="E13" i="5"/>
  <c r="G13" i="5" s="1"/>
  <c r="E12" i="5"/>
  <c r="G12" i="5" s="1"/>
  <c r="E11" i="5"/>
  <c r="C9" i="4"/>
  <c r="G16" i="1" s="1"/>
  <c r="C13" i="3"/>
  <c r="E31" i="5" l="1"/>
  <c r="G11" i="5"/>
  <c r="G31" i="5" s="1"/>
  <c r="G5" i="5" s="1"/>
  <c r="E56" i="5"/>
  <c r="G36" i="5"/>
  <c r="G56" i="5" s="1"/>
  <c r="G6" i="5" s="1"/>
  <c r="G7" i="5" l="1"/>
  <c r="G22" i="1" l="1"/>
  <c r="G26" i="1" s="1"/>
  <c r="G30" i="1" s="1"/>
  <c r="G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s007506</author>
  </authors>
  <commentList>
    <comment ref="D10" authorId="0" shapeId="0" xr:uid="{3E349153-DD2B-4B2E-AAF2-149F333B6466}">
      <text>
        <r>
          <rPr>
            <sz val="9"/>
            <color indexed="81"/>
            <rFont val="Tahoma"/>
            <family val="2"/>
          </rPr>
          <t xml:space="preserve">Recent Estimate from Kentucky Press.
</t>
        </r>
      </text>
    </comment>
  </commentList>
</comments>
</file>

<file path=xl/sharedStrings.xml><?xml version="1.0" encoding="utf-8"?>
<sst xmlns="http://schemas.openxmlformats.org/spreadsheetml/2006/main" count="296" uniqueCount="157">
  <si>
    <t>Kentucky Power Company</t>
  </si>
  <si>
    <t>Amortization of Rate Case Expense</t>
  </si>
  <si>
    <t>Test Year Ended 5/31/2025</t>
  </si>
  <si>
    <t>Line</t>
  </si>
  <si>
    <t>No.</t>
  </si>
  <si>
    <t>Description</t>
  </si>
  <si>
    <t>Amount</t>
  </si>
  <si>
    <t>Estimated Cost:</t>
  </si>
  <si>
    <t>Legal Expense</t>
  </si>
  <si>
    <t>Other Professional Services</t>
  </si>
  <si>
    <t>Publication Notices and Correspondence</t>
  </si>
  <si>
    <t>KPCo Overtime and Out of Pocket Costs</t>
  </si>
  <si>
    <t xml:space="preserve"> </t>
  </si>
  <si>
    <t>Total Estimated Costs for Rate Case (Ln 1 + Ln 2 + Ln 3 + Ln 4)</t>
  </si>
  <si>
    <t>Expected balance of Regulatory Asset approved in Case No. 2023-00159 at 3/1/2026</t>
  </si>
  <si>
    <t>Total Estimated Rate Case Expense Regulatory Asset Balance (Ln 5 + Ln 6)</t>
  </si>
  <si>
    <t>Number of Years of Amortization</t>
  </si>
  <si>
    <t>Annual Average Rate Case Costs (Ln 7 / Ln 8)</t>
  </si>
  <si>
    <t>Less: Regulatory Asset amortization included in Test Year</t>
  </si>
  <si>
    <t>Adjustment to Test Year O&amp;M Expense (Ln 7- Ln 8)</t>
  </si>
  <si>
    <t>Allocation Factor - SPECIFIC</t>
  </si>
  <si>
    <t>KPSC Jurisdiction Amount (Ln 9 X Ln 10)</t>
  </si>
  <si>
    <t>Account 928000</t>
  </si>
  <si>
    <t>Rate Case Expense</t>
  </si>
  <si>
    <t>Witness:  John D. Cullop</t>
  </si>
  <si>
    <t>DESCRIPTION</t>
  </si>
  <si>
    <t>NAME</t>
  </si>
  <si>
    <t>MONETARY_AMOUNT</t>
  </si>
  <si>
    <t>ADJUSTMENT</t>
  </si>
  <si>
    <t>REQUESTED</t>
  </si>
  <si>
    <t>YEAR</t>
  </si>
  <si>
    <t>PERIOD</t>
  </si>
  <si>
    <t>VENDOR</t>
  </si>
  <si>
    <t>VOUCHER_ID</t>
  </si>
  <si>
    <t>INVOICE_ID</t>
  </si>
  <si>
    <t>EMPLOYEE_NAME</t>
  </si>
  <si>
    <t>EXPENSE_REPORT_NO.</t>
  </si>
  <si>
    <t>INVOICE_DATE</t>
  </si>
  <si>
    <t>GL_BU</t>
  </si>
  <si>
    <t>DEPT_ID</t>
  </si>
  <si>
    <t>ACCOUNT</t>
  </si>
  <si>
    <t>PROJECT</t>
  </si>
  <si>
    <t>WORKORDER</t>
  </si>
  <si>
    <t>CC</t>
  </si>
  <si>
    <t>ABM</t>
  </si>
  <si>
    <t>JOURNAL_ID</t>
  </si>
  <si>
    <t>JOURNAL_DATE</t>
  </si>
  <si>
    <t>AP_BU</t>
  </si>
  <si>
    <t>ORIGIN</t>
  </si>
  <si>
    <t>Z_FN_DOCID</t>
  </si>
  <si>
    <t>Professional Services</t>
  </si>
  <si>
    <t>SCOTT MADDEN INC</t>
  </si>
  <si>
    <t>0000100807</t>
  </si>
  <si>
    <t>00343054</t>
  </si>
  <si>
    <t>PSINV106769</t>
  </si>
  <si>
    <t>110</t>
  </si>
  <si>
    <t>11783</t>
  </si>
  <si>
    <t>9280002</t>
  </si>
  <si>
    <t>EON018181</t>
  </si>
  <si>
    <t>UT24KYBC01</t>
  </si>
  <si>
    <t>260</t>
  </si>
  <si>
    <t>280</t>
  </si>
  <si>
    <t>APACC72647</t>
  </si>
  <si>
    <t>RIN</t>
  </si>
  <si>
    <t>R01140581</t>
  </si>
  <si>
    <t>00343806</t>
  </si>
  <si>
    <t>PSINV107111</t>
  </si>
  <si>
    <t>APACC06783</t>
  </si>
  <si>
    <t>R01145753</t>
  </si>
  <si>
    <t>00343428</t>
  </si>
  <si>
    <t>PSINV106951</t>
  </si>
  <si>
    <t>APACC91236</t>
  </si>
  <si>
    <t>R01143225</t>
  </si>
  <si>
    <t>FINANCIAL CONCEPTS &amp; APPLICATIONS INC</t>
  </si>
  <si>
    <t>0000191902</t>
  </si>
  <si>
    <t>00343674</t>
  </si>
  <si>
    <t>0198821</t>
  </si>
  <si>
    <t>APACC02573</t>
  </si>
  <si>
    <t>R01144911</t>
  </si>
  <si>
    <t>GANNETT FLEMING VALUATION &amp; RATE</t>
  </si>
  <si>
    <t>0000316274</t>
  </si>
  <si>
    <t>00343221</t>
  </si>
  <si>
    <t>0000045654</t>
  </si>
  <si>
    <t>APACC79173</t>
  </si>
  <si>
    <t>R01141509</t>
  </si>
  <si>
    <t>00344096</t>
  </si>
  <si>
    <t>48123</t>
  </si>
  <si>
    <t>APACC16780</t>
  </si>
  <si>
    <t>R01146502</t>
  </si>
  <si>
    <t>00343427</t>
  </si>
  <si>
    <t>46745</t>
  </si>
  <si>
    <t>R01143223</t>
  </si>
  <si>
    <t>Legal</t>
  </si>
  <si>
    <t>STITES &amp; HARBISON</t>
  </si>
  <si>
    <t>0000006872</t>
  </si>
  <si>
    <t>00027982</t>
  </si>
  <si>
    <t>1731531</t>
  </si>
  <si>
    <t>180</t>
  </si>
  <si>
    <t>11523</t>
  </si>
  <si>
    <t>262</t>
  </si>
  <si>
    <t>APACC71015</t>
  </si>
  <si>
    <t>LGL</t>
  </si>
  <si>
    <t>00028074</t>
  </si>
  <si>
    <t>1738396</t>
  </si>
  <si>
    <t>APACC03782</t>
  </si>
  <si>
    <t>00028160</t>
  </si>
  <si>
    <t>1746535</t>
  </si>
  <si>
    <t>APACC36108</t>
  </si>
  <si>
    <t>TOTAL RATE CASE EXPENSE IN TEST YEAR</t>
  </si>
  <si>
    <t>Provider</t>
  </si>
  <si>
    <t>Consultant</t>
  </si>
  <si>
    <t>Est. Amount</t>
  </si>
  <si>
    <t>FINCAP</t>
  </si>
  <si>
    <t>ROE</t>
  </si>
  <si>
    <t>Scott Madden</t>
  </si>
  <si>
    <t>Lead/Lag</t>
  </si>
  <si>
    <t>Clearspring</t>
  </si>
  <si>
    <t>Zero Intercept</t>
  </si>
  <si>
    <t>Gannett</t>
  </si>
  <si>
    <t>Depreciation Study</t>
  </si>
  <si>
    <t>Total</t>
  </si>
  <si>
    <t>Stites</t>
  </si>
  <si>
    <t>Publication Notices Cost Estimate</t>
  </si>
  <si>
    <t>Type of Notice</t>
  </si>
  <si>
    <t>Total Cost Estimate</t>
  </si>
  <si>
    <t>Full Notice</t>
  </si>
  <si>
    <t>Abbreviated Notice</t>
  </si>
  <si>
    <t>1 Full, 2 Abbreviated</t>
  </si>
  <si>
    <t>Public Notice - Full Ad</t>
  </si>
  <si>
    <t>Newspapers</t>
  </si>
  <si>
    <t>Page Number Est.</t>
  </si>
  <si>
    <t>Full Page Rate</t>
  </si>
  <si>
    <t>Cost of 1 Run</t>
  </si>
  <si>
    <t># of Needed Runs</t>
  </si>
  <si>
    <t>Total Cost Est.</t>
  </si>
  <si>
    <t>Ashland Daily Independent</t>
  </si>
  <si>
    <t>Booneville Sentinel</t>
  </si>
  <si>
    <t>Carter County Times</t>
  </si>
  <si>
    <t>Greenup Gazette</t>
  </si>
  <si>
    <t>Hazard Herald</t>
  </si>
  <si>
    <t>Hindman Troublesome Creek times</t>
  </si>
  <si>
    <t>Hyden Leslie Co. New</t>
  </si>
  <si>
    <t>Inez Mountain Citizen</t>
  </si>
  <si>
    <t>Jackson Times - Voice</t>
  </si>
  <si>
    <t>Louisa Big Sandy News</t>
  </si>
  <si>
    <t>Manchester Enterprise</t>
  </si>
  <si>
    <t>Paintsville Herald</t>
  </si>
  <si>
    <t>Pikeville Appalachian News - Express</t>
  </si>
  <si>
    <t>Prestonsburg Floyd County Chronical and Times</t>
  </si>
  <si>
    <t>Rowan County News</t>
  </si>
  <si>
    <t>Salyersville Independent</t>
  </si>
  <si>
    <t>Sandy Hook Elliott County News</t>
  </si>
  <si>
    <t>Vanceburg Lewis County Herald</t>
  </si>
  <si>
    <t>West Liberty Licking Valley Courier</t>
  </si>
  <si>
    <t>Whitesburg Mountain Eagle</t>
  </si>
  <si>
    <t>Public Notice - Abbreviated</t>
  </si>
  <si>
    <t>W23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</si>
</sst>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&quot;$&quot;* #,##0_);_(&quot;$&quot;* \(#,##0\);_(&quot;$&quot;* &quot;-&quot;??_);_(@_)"/>
    <numFmt numFmtId="166" formatCode="&quot;$&quot;#,##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u/>
      <sz val="10"/>
      <name val="Times New Roman"/>
      <family val="1"/>
    </font>
    <font>
      <b/>
      <u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3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5" fontId="2" fillId="0" borderId="0" xfId="0" applyNumberFormat="1" applyFont="1"/>
    <xf numFmtId="165" fontId="2" fillId="0" borderId="0" xfId="2" applyNumberFormat="1" applyFont="1"/>
    <xf numFmtId="166" fontId="4" fillId="0" borderId="0" xfId="0" applyNumberFormat="1" applyFont="1"/>
    <xf numFmtId="166" fontId="2" fillId="0" borderId="0" xfId="0" applyNumberFormat="1" applyFont="1"/>
    <xf numFmtId="165" fontId="4" fillId="0" borderId="1" xfId="2" applyNumberFormat="1" applyFont="1" applyFill="1" applyBorder="1"/>
    <xf numFmtId="165" fontId="2" fillId="0" borderId="0" xfId="2" applyNumberFormat="1" applyFont="1" applyBorder="1"/>
    <xf numFmtId="165" fontId="2" fillId="0" borderId="1" xfId="2" applyNumberFormat="1" applyFont="1" applyBorder="1"/>
    <xf numFmtId="0" fontId="2" fillId="0" borderId="1" xfId="1" applyNumberFormat="1" applyFont="1" applyBorder="1"/>
    <xf numFmtId="0" fontId="2" fillId="0" borderId="0" xfId="0" applyFont="1" applyAlignment="1">
      <alignment horizontal="left"/>
    </xf>
    <xf numFmtId="165" fontId="2" fillId="0" borderId="2" xfId="2" applyNumberFormat="1" applyFont="1" applyBorder="1"/>
    <xf numFmtId="44" fontId="0" fillId="0" borderId="0" xfId="2" applyFont="1"/>
    <xf numFmtId="1" fontId="0" fillId="0" borderId="0" xfId="0" applyNumberFormat="1"/>
    <xf numFmtId="14" fontId="0" fillId="0" borderId="0" xfId="0" applyNumberFormat="1"/>
    <xf numFmtId="0" fontId="7" fillId="0" borderId="0" xfId="0" applyFont="1"/>
    <xf numFmtId="44" fontId="7" fillId="0" borderId="0" xfId="2" applyFont="1"/>
    <xf numFmtId="0" fontId="8" fillId="0" borderId="0" xfId="0" applyFont="1"/>
    <xf numFmtId="0" fontId="10" fillId="0" borderId="0" xfId="0" applyFont="1"/>
    <xf numFmtId="44" fontId="10" fillId="2" borderId="0" xfId="2" applyFont="1" applyFill="1"/>
    <xf numFmtId="44" fontId="10" fillId="0" borderId="0" xfId="2" applyFont="1"/>
    <xf numFmtId="44" fontId="8" fillId="0" borderId="0" xfId="2" applyFont="1"/>
    <xf numFmtId="44" fontId="8" fillId="2" borderId="0" xfId="2" applyFont="1" applyFill="1"/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/>
    <xf numFmtId="0" fontId="11" fillId="0" borderId="0" xfId="0" applyFont="1"/>
    <xf numFmtId="44" fontId="11" fillId="0" borderId="0" xfId="0" applyNumberFormat="1" applyFont="1"/>
    <xf numFmtId="0" fontId="12" fillId="0" borderId="3" xfId="0" applyFont="1" applyBorder="1"/>
    <xf numFmtId="44" fontId="2" fillId="0" borderId="3" xfId="0" applyNumberFormat="1" applyFont="1" applyBorder="1"/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4" fontId="2" fillId="0" borderId="0" xfId="2" applyFont="1" applyFill="1"/>
    <xf numFmtId="44" fontId="11" fillId="0" borderId="4" xfId="0" applyNumberFormat="1" applyFont="1" applyBorder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16" xfId="3" xr:uid="{C15397CA-1482-4FF7-8127-603DD828F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B649-9C58-4D9A-9A6C-E1D429EAF9CE}">
  <dimension ref="A1:I42"/>
  <sheetViews>
    <sheetView tabSelected="1" workbookViewId="0">
      <selection activeCell="A2" sqref="A2:G2"/>
    </sheetView>
  </sheetViews>
  <sheetFormatPr defaultColWidth="9.140625" defaultRowHeight="12.75" x14ac:dyDescent="0.2"/>
  <cols>
    <col min="1" max="1" width="4.42578125" style="1" bestFit="1" customWidth="1"/>
    <col min="2" max="2" width="5.28515625" style="1" customWidth="1"/>
    <col min="3" max="5" width="9.140625" style="1"/>
    <col min="6" max="6" width="40" style="1" customWidth="1"/>
    <col min="7" max="7" width="12.42578125" style="1" bestFit="1" customWidth="1"/>
    <col min="8" max="16384" width="9.140625" style="1"/>
  </cols>
  <sheetData>
    <row r="1" spans="1:9" x14ac:dyDescent="0.2">
      <c r="I1" s="2"/>
    </row>
    <row r="2" spans="1:9" x14ac:dyDescent="0.2">
      <c r="A2" s="45" t="s">
        <v>0</v>
      </c>
      <c r="B2" s="45"/>
      <c r="C2" s="45"/>
      <c r="D2" s="45"/>
      <c r="E2" s="45"/>
      <c r="F2" s="45"/>
      <c r="G2" s="45"/>
      <c r="H2" s="3"/>
    </row>
    <row r="3" spans="1:9" x14ac:dyDescent="0.2">
      <c r="A3" s="45" t="s">
        <v>1</v>
      </c>
      <c r="B3" s="45"/>
      <c r="C3" s="45"/>
      <c r="D3" s="45"/>
      <c r="E3" s="45"/>
      <c r="F3" s="45"/>
      <c r="G3" s="45"/>
      <c r="H3" s="4"/>
    </row>
    <row r="4" spans="1:9" x14ac:dyDescent="0.2">
      <c r="A4" s="45" t="s">
        <v>2</v>
      </c>
      <c r="B4" s="45"/>
      <c r="C4" s="45"/>
      <c r="D4" s="45"/>
      <c r="E4" s="45"/>
      <c r="F4" s="45"/>
      <c r="G4" s="45"/>
    </row>
    <row r="5" spans="1:9" x14ac:dyDescent="0.2">
      <c r="A5" s="46" t="s">
        <v>156</v>
      </c>
      <c r="B5" s="46"/>
      <c r="C5" s="46"/>
      <c r="D5" s="46"/>
      <c r="E5" s="46"/>
      <c r="F5" s="46"/>
      <c r="G5" s="46"/>
    </row>
    <row r="6" spans="1:9" x14ac:dyDescent="0.2">
      <c r="C6" s="5"/>
      <c r="D6" s="5"/>
      <c r="E6" s="5"/>
    </row>
    <row r="8" spans="1:9" x14ac:dyDescent="0.2">
      <c r="A8" s="6" t="s">
        <v>3</v>
      </c>
      <c r="B8" s="7"/>
      <c r="C8" s="7"/>
      <c r="D8" s="7"/>
      <c r="E8" s="7"/>
      <c r="F8" s="7"/>
      <c r="G8" s="7"/>
    </row>
    <row r="9" spans="1:9" x14ac:dyDescent="0.2">
      <c r="A9" s="8" t="s">
        <v>4</v>
      </c>
      <c r="B9" s="8"/>
      <c r="C9" s="8" t="s">
        <v>5</v>
      </c>
      <c r="D9" s="8"/>
      <c r="E9" s="8"/>
      <c r="F9" s="8"/>
      <c r="G9" s="8" t="s">
        <v>6</v>
      </c>
    </row>
    <row r="10" spans="1:9" x14ac:dyDescent="0.2">
      <c r="A10" s="9">
        <v>-1</v>
      </c>
      <c r="B10" s="9"/>
      <c r="C10" s="9">
        <v>-2</v>
      </c>
      <c r="D10" s="9"/>
      <c r="E10" s="9"/>
      <c r="F10" s="9"/>
      <c r="G10" s="9">
        <v>-3</v>
      </c>
    </row>
    <row r="11" spans="1:9" x14ac:dyDescent="0.2">
      <c r="A11" s="9"/>
      <c r="B11" s="9"/>
      <c r="C11" s="9"/>
      <c r="D11" s="9"/>
      <c r="E11" s="9"/>
      <c r="F11" s="9"/>
      <c r="G11" s="9"/>
    </row>
    <row r="12" spans="1:9" x14ac:dyDescent="0.2">
      <c r="B12" s="1" t="s">
        <v>7</v>
      </c>
      <c r="G12" s="10"/>
    </row>
    <row r="13" spans="1:9" x14ac:dyDescent="0.2">
      <c r="G13" s="10"/>
    </row>
    <row r="14" spans="1:9" x14ac:dyDescent="0.2">
      <c r="A14" s="7">
        <v>1</v>
      </c>
      <c r="C14" s="1" t="s">
        <v>8</v>
      </c>
      <c r="G14" s="11">
        <f>'Estimated costs'!C13</f>
        <v>425000</v>
      </c>
      <c r="I14" s="12"/>
    </row>
    <row r="15" spans="1:9" x14ac:dyDescent="0.2">
      <c r="G15" s="11"/>
      <c r="I15" s="13"/>
    </row>
    <row r="16" spans="1:9" x14ac:dyDescent="0.2">
      <c r="A16" s="7">
        <v>2</v>
      </c>
      <c r="C16" s="1" t="s">
        <v>9</v>
      </c>
      <c r="G16" s="11">
        <f>'Estimated costs'!C9</f>
        <v>302500</v>
      </c>
      <c r="I16" s="12"/>
    </row>
    <row r="17" spans="1:9" x14ac:dyDescent="0.2">
      <c r="G17" s="11"/>
      <c r="I17" s="13"/>
    </row>
    <row r="18" spans="1:9" x14ac:dyDescent="0.2">
      <c r="A18" s="7">
        <v>3</v>
      </c>
      <c r="C18" s="3" t="s">
        <v>10</v>
      </c>
      <c r="G18" s="11">
        <v>661000</v>
      </c>
      <c r="I18" s="12"/>
    </row>
    <row r="19" spans="1:9" x14ac:dyDescent="0.2">
      <c r="G19" s="11"/>
      <c r="I19" s="13"/>
    </row>
    <row r="20" spans="1:9" x14ac:dyDescent="0.2">
      <c r="A20" s="7">
        <v>4</v>
      </c>
      <c r="C20" s="1" t="s">
        <v>11</v>
      </c>
      <c r="G20" s="14">
        <v>5000</v>
      </c>
      <c r="I20" s="13"/>
    </row>
    <row r="21" spans="1:9" x14ac:dyDescent="0.2">
      <c r="A21" s="7" t="s">
        <v>12</v>
      </c>
      <c r="G21" s="11"/>
      <c r="I21" s="13"/>
    </row>
    <row r="22" spans="1:9" x14ac:dyDescent="0.2">
      <c r="A22" s="7">
        <v>5</v>
      </c>
      <c r="C22" s="1" t="s">
        <v>13</v>
      </c>
      <c r="G22" s="15">
        <f>G20+G18+G16+G14</f>
        <v>1393500</v>
      </c>
      <c r="I22" s="13"/>
    </row>
    <row r="23" spans="1:9" x14ac:dyDescent="0.2">
      <c r="A23" s="7"/>
      <c r="G23" s="15"/>
      <c r="I23" s="13"/>
    </row>
    <row r="24" spans="1:9" x14ac:dyDescent="0.2">
      <c r="A24" s="7">
        <v>6</v>
      </c>
      <c r="C24" s="1" t="s">
        <v>14</v>
      </c>
      <c r="G24" s="16">
        <v>274327.96000000002</v>
      </c>
      <c r="I24" s="13"/>
    </row>
    <row r="25" spans="1:9" x14ac:dyDescent="0.2">
      <c r="A25" s="7" t="s">
        <v>12</v>
      </c>
      <c r="G25" s="11"/>
      <c r="I25" s="13"/>
    </row>
    <row r="26" spans="1:9" x14ac:dyDescent="0.2">
      <c r="A26" s="7">
        <v>7</v>
      </c>
      <c r="C26" s="1" t="s">
        <v>15</v>
      </c>
      <c r="G26" s="11">
        <f>G22+G24</f>
        <v>1667827.96</v>
      </c>
      <c r="I26" s="13"/>
    </row>
    <row r="27" spans="1:9" x14ac:dyDescent="0.2">
      <c r="A27" s="7"/>
      <c r="G27" s="11"/>
      <c r="I27" s="13"/>
    </row>
    <row r="28" spans="1:9" x14ac:dyDescent="0.2">
      <c r="A28" s="7">
        <v>8</v>
      </c>
      <c r="C28" s="1" t="s">
        <v>16</v>
      </c>
      <c r="G28" s="17">
        <v>3</v>
      </c>
      <c r="I28" s="13"/>
    </row>
    <row r="29" spans="1:9" x14ac:dyDescent="0.2">
      <c r="A29" s="7" t="s">
        <v>12</v>
      </c>
      <c r="G29" s="11"/>
      <c r="I29" s="13"/>
    </row>
    <row r="30" spans="1:9" x14ac:dyDescent="0.2">
      <c r="A30" s="7">
        <v>9</v>
      </c>
      <c r="C30" s="1" t="s">
        <v>17</v>
      </c>
      <c r="G30" s="11">
        <f>ROUND(G26/G28,0)</f>
        <v>555943</v>
      </c>
      <c r="I30" s="13"/>
    </row>
    <row r="31" spans="1:9" x14ac:dyDescent="0.2">
      <c r="A31" s="7" t="s">
        <v>12</v>
      </c>
      <c r="G31" s="11"/>
      <c r="I31" s="13"/>
    </row>
    <row r="32" spans="1:9" x14ac:dyDescent="0.2">
      <c r="A32" s="7">
        <v>10</v>
      </c>
      <c r="C32" s="1" t="s">
        <v>18</v>
      </c>
      <c r="G32" s="11">
        <v>314004.03999999998</v>
      </c>
      <c r="I32" s="13"/>
    </row>
    <row r="33" spans="1:9" x14ac:dyDescent="0.2">
      <c r="A33" s="7" t="s">
        <v>12</v>
      </c>
      <c r="G33" s="11"/>
      <c r="I33" s="12"/>
    </row>
    <row r="34" spans="1:9" x14ac:dyDescent="0.2">
      <c r="A34" s="7">
        <v>12</v>
      </c>
      <c r="C34" s="1" t="s">
        <v>19</v>
      </c>
      <c r="G34" s="11">
        <f>G30-G32</f>
        <v>241938.96000000002</v>
      </c>
      <c r="I34" s="13"/>
    </row>
    <row r="35" spans="1:9" x14ac:dyDescent="0.2">
      <c r="A35" s="7" t="s">
        <v>12</v>
      </c>
      <c r="G35" s="11"/>
      <c r="I35" s="13"/>
    </row>
    <row r="36" spans="1:9" x14ac:dyDescent="0.2">
      <c r="A36" s="7">
        <v>13</v>
      </c>
      <c r="C36" s="18" t="s">
        <v>20</v>
      </c>
      <c r="G36" s="16">
        <v>1</v>
      </c>
      <c r="I36" s="13"/>
    </row>
    <row r="37" spans="1:9" x14ac:dyDescent="0.2">
      <c r="A37" s="7" t="s">
        <v>12</v>
      </c>
      <c r="G37" s="11"/>
    </row>
    <row r="38" spans="1:9" ht="13.5" thickBot="1" x14ac:dyDescent="0.25">
      <c r="A38" s="7">
        <v>14</v>
      </c>
      <c r="C38" s="1" t="s">
        <v>21</v>
      </c>
      <c r="G38" s="19">
        <f>G34*G36</f>
        <v>241938.96000000002</v>
      </c>
      <c r="I38" s="3" t="s">
        <v>22</v>
      </c>
    </row>
    <row r="39" spans="1:9" ht="13.5" thickTop="1" x14ac:dyDescent="0.2">
      <c r="G39" s="10"/>
      <c r="I39" s="3" t="s">
        <v>23</v>
      </c>
    </row>
    <row r="40" spans="1:9" x14ac:dyDescent="0.2">
      <c r="G40" s="10"/>
    </row>
    <row r="42" spans="1:9" x14ac:dyDescent="0.2">
      <c r="C42" s="1" t="s">
        <v>24</v>
      </c>
    </row>
  </sheetData>
  <mergeCells count="4">
    <mergeCell ref="A2:G2"/>
    <mergeCell ref="A3:G3"/>
    <mergeCell ref="A4:G4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1428-40EE-40B0-AAE4-1836A8E29D32}">
  <dimension ref="A1:Y13"/>
  <sheetViews>
    <sheetView workbookViewId="0">
      <selection sqref="A1:XFD1048576"/>
    </sheetView>
  </sheetViews>
  <sheetFormatPr defaultRowHeight="15" x14ac:dyDescent="0.25"/>
  <cols>
    <col min="1" max="1" width="20" bestFit="1" customWidth="1"/>
    <col min="2" max="2" width="40" bestFit="1" customWidth="1"/>
    <col min="3" max="3" width="20.42578125" style="20" bestFit="1" customWidth="1"/>
    <col min="4" max="4" width="12.7109375" bestFit="1" customWidth="1"/>
    <col min="5" max="5" width="11.140625" bestFit="1" customWidth="1"/>
    <col min="6" max="6" width="5.42578125" bestFit="1" customWidth="1"/>
    <col min="7" max="7" width="7.5703125" bestFit="1" customWidth="1"/>
    <col min="8" max="8" width="11" bestFit="1" customWidth="1"/>
    <col min="9" max="10" width="12.42578125" bestFit="1" customWidth="1"/>
    <col min="11" max="11" width="16.7109375" bestFit="1" customWidth="1"/>
    <col min="12" max="12" width="21.42578125" bestFit="1" customWidth="1"/>
    <col min="13" max="13" width="14.140625" bestFit="1" customWidth="1"/>
    <col min="14" max="14" width="6.5703125" bestFit="1" customWidth="1"/>
    <col min="15" max="15" width="8.28515625" bestFit="1" customWidth="1"/>
    <col min="16" max="16" width="9.7109375" bestFit="1" customWidth="1"/>
    <col min="17" max="17" width="10.85546875" bestFit="1" customWidth="1"/>
    <col min="18" max="18" width="12.5703125" bestFit="1" customWidth="1"/>
    <col min="19" max="19" width="4" bestFit="1" customWidth="1"/>
    <col min="20" max="20" width="5.140625" bestFit="1" customWidth="1"/>
    <col min="21" max="21" width="12" bestFit="1" customWidth="1"/>
    <col min="22" max="22" width="14.85546875" bestFit="1" customWidth="1"/>
    <col min="23" max="23" width="6.85546875" bestFit="1" customWidth="1"/>
    <col min="24" max="24" width="7.42578125" bestFit="1" customWidth="1"/>
    <col min="25" max="25" width="12.140625" bestFit="1" customWidth="1"/>
  </cols>
  <sheetData>
    <row r="1" spans="1:25" x14ac:dyDescent="0.25">
      <c r="A1" t="s">
        <v>25</v>
      </c>
      <c r="B1" t="s">
        <v>26</v>
      </c>
      <c r="C1" s="20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</row>
    <row r="2" spans="1:25" x14ac:dyDescent="0.25">
      <c r="A2" t="s">
        <v>50</v>
      </c>
      <c r="B2" t="s">
        <v>51</v>
      </c>
      <c r="C2" s="20">
        <v>475</v>
      </c>
      <c r="F2" s="21">
        <v>2024</v>
      </c>
      <c r="G2" s="21">
        <v>12</v>
      </c>
      <c r="H2" t="s">
        <v>52</v>
      </c>
      <c r="I2" t="s">
        <v>53</v>
      </c>
      <c r="J2" t="s">
        <v>54</v>
      </c>
      <c r="M2" s="22">
        <v>45646</v>
      </c>
      <c r="N2" t="s">
        <v>55</v>
      </c>
      <c r="O2" t="s">
        <v>56</v>
      </c>
      <c r="P2" t="s">
        <v>57</v>
      </c>
      <c r="Q2" t="s">
        <v>58</v>
      </c>
      <c r="R2" t="s">
        <v>59</v>
      </c>
      <c r="S2" t="s">
        <v>60</v>
      </c>
      <c r="T2" t="s">
        <v>61</v>
      </c>
      <c r="U2" t="s">
        <v>62</v>
      </c>
      <c r="V2" s="22">
        <v>45646</v>
      </c>
      <c r="W2" t="s">
        <v>55</v>
      </c>
      <c r="X2" t="s">
        <v>63</v>
      </c>
      <c r="Y2" t="s">
        <v>64</v>
      </c>
    </row>
    <row r="3" spans="1:25" x14ac:dyDescent="0.25">
      <c r="A3" t="s">
        <v>50</v>
      </c>
      <c r="B3" t="s">
        <v>51</v>
      </c>
      <c r="C3" s="20">
        <v>8930</v>
      </c>
      <c r="F3" s="21">
        <v>2025</v>
      </c>
      <c r="G3" s="21">
        <v>2</v>
      </c>
      <c r="H3" t="s">
        <v>52</v>
      </c>
      <c r="I3" t="s">
        <v>65</v>
      </c>
      <c r="J3" t="s">
        <v>66</v>
      </c>
      <c r="M3" s="22">
        <v>45713</v>
      </c>
      <c r="N3" t="s">
        <v>55</v>
      </c>
      <c r="O3" t="s">
        <v>56</v>
      </c>
      <c r="P3" t="s">
        <v>57</v>
      </c>
      <c r="Q3" t="s">
        <v>58</v>
      </c>
      <c r="R3" t="s">
        <v>59</v>
      </c>
      <c r="S3" t="s">
        <v>60</v>
      </c>
      <c r="T3" t="s">
        <v>61</v>
      </c>
      <c r="U3" t="s">
        <v>67</v>
      </c>
      <c r="V3" s="22">
        <v>45713</v>
      </c>
      <c r="W3" t="s">
        <v>55</v>
      </c>
      <c r="X3" t="s">
        <v>63</v>
      </c>
      <c r="Y3" t="s">
        <v>68</v>
      </c>
    </row>
    <row r="4" spans="1:25" x14ac:dyDescent="0.25">
      <c r="A4" t="s">
        <v>50</v>
      </c>
      <c r="B4" t="s">
        <v>51</v>
      </c>
      <c r="C4" s="20">
        <v>11307.5</v>
      </c>
      <c r="F4" s="21">
        <v>2025</v>
      </c>
      <c r="G4" s="21">
        <v>1</v>
      </c>
      <c r="H4" t="s">
        <v>52</v>
      </c>
      <c r="I4" t="s">
        <v>69</v>
      </c>
      <c r="J4" t="s">
        <v>70</v>
      </c>
      <c r="M4" s="22">
        <v>45679</v>
      </c>
      <c r="N4" t="s">
        <v>55</v>
      </c>
      <c r="O4" t="s">
        <v>56</v>
      </c>
      <c r="P4" t="s">
        <v>57</v>
      </c>
      <c r="Q4" t="s">
        <v>58</v>
      </c>
      <c r="R4" t="s">
        <v>59</v>
      </c>
      <c r="S4" t="s">
        <v>60</v>
      </c>
      <c r="T4" t="s">
        <v>61</v>
      </c>
      <c r="U4" t="s">
        <v>71</v>
      </c>
      <c r="V4" s="22">
        <v>45684</v>
      </c>
      <c r="W4" t="s">
        <v>55</v>
      </c>
      <c r="X4" t="s">
        <v>63</v>
      </c>
      <c r="Y4" t="s">
        <v>72</v>
      </c>
    </row>
    <row r="5" spans="1:25" x14ac:dyDescent="0.25">
      <c r="A5" t="s">
        <v>50</v>
      </c>
      <c r="B5" t="s">
        <v>73</v>
      </c>
      <c r="C5" s="20">
        <v>7950</v>
      </c>
      <c r="F5" s="21">
        <v>2025</v>
      </c>
      <c r="G5" s="21">
        <v>2</v>
      </c>
      <c r="H5" t="s">
        <v>74</v>
      </c>
      <c r="I5" t="s">
        <v>75</v>
      </c>
      <c r="J5" t="s">
        <v>76</v>
      </c>
      <c r="M5" s="22">
        <v>45701</v>
      </c>
      <c r="N5" t="s">
        <v>55</v>
      </c>
      <c r="O5" t="s">
        <v>56</v>
      </c>
      <c r="P5" t="s">
        <v>57</v>
      </c>
      <c r="Q5" t="s">
        <v>58</v>
      </c>
      <c r="R5" t="s">
        <v>59</v>
      </c>
      <c r="S5" t="s">
        <v>60</v>
      </c>
      <c r="T5" t="s">
        <v>61</v>
      </c>
      <c r="U5" t="s">
        <v>77</v>
      </c>
      <c r="V5" s="22">
        <v>45701</v>
      </c>
      <c r="W5" t="s">
        <v>55</v>
      </c>
      <c r="X5" t="s">
        <v>63</v>
      </c>
      <c r="Y5" t="s">
        <v>78</v>
      </c>
    </row>
    <row r="6" spans="1:25" x14ac:dyDescent="0.25">
      <c r="A6" t="s">
        <v>50</v>
      </c>
      <c r="B6" t="s">
        <v>79</v>
      </c>
      <c r="C6" s="20">
        <v>11465</v>
      </c>
      <c r="F6" s="21">
        <v>2025</v>
      </c>
      <c r="G6" s="21">
        <v>1</v>
      </c>
      <c r="H6" t="s">
        <v>80</v>
      </c>
      <c r="I6" t="s">
        <v>81</v>
      </c>
      <c r="J6" t="s">
        <v>82</v>
      </c>
      <c r="M6" s="22">
        <v>45660</v>
      </c>
      <c r="N6" t="s">
        <v>55</v>
      </c>
      <c r="O6" t="s">
        <v>56</v>
      </c>
      <c r="P6" t="s">
        <v>57</v>
      </c>
      <c r="Q6" t="s">
        <v>58</v>
      </c>
      <c r="R6" t="s">
        <v>59</v>
      </c>
      <c r="S6" t="s">
        <v>60</v>
      </c>
      <c r="T6" t="s">
        <v>61</v>
      </c>
      <c r="U6" t="s">
        <v>83</v>
      </c>
      <c r="V6" s="22">
        <v>45660</v>
      </c>
      <c r="W6" t="s">
        <v>55</v>
      </c>
      <c r="X6" t="s">
        <v>63</v>
      </c>
      <c r="Y6" t="s">
        <v>84</v>
      </c>
    </row>
    <row r="7" spans="1:25" x14ac:dyDescent="0.25">
      <c r="A7" t="s">
        <v>50</v>
      </c>
      <c r="B7" t="s">
        <v>79</v>
      </c>
      <c r="C7" s="20">
        <v>12846.7</v>
      </c>
      <c r="F7" s="21">
        <v>2025</v>
      </c>
      <c r="G7" s="21">
        <v>3</v>
      </c>
      <c r="H7" t="s">
        <v>80</v>
      </c>
      <c r="I7" t="s">
        <v>85</v>
      </c>
      <c r="J7" t="s">
        <v>86</v>
      </c>
      <c r="M7" s="22">
        <v>45721</v>
      </c>
      <c r="N7" t="s">
        <v>55</v>
      </c>
      <c r="O7" t="s">
        <v>56</v>
      </c>
      <c r="P7" t="s">
        <v>57</v>
      </c>
      <c r="Q7" t="s">
        <v>58</v>
      </c>
      <c r="R7" t="s">
        <v>59</v>
      </c>
      <c r="S7" t="s">
        <v>60</v>
      </c>
      <c r="T7" t="s">
        <v>61</v>
      </c>
      <c r="U7" t="s">
        <v>87</v>
      </c>
      <c r="V7" s="22">
        <v>45728</v>
      </c>
      <c r="W7" t="s">
        <v>55</v>
      </c>
      <c r="X7" t="s">
        <v>63</v>
      </c>
      <c r="Y7" t="s">
        <v>88</v>
      </c>
    </row>
    <row r="8" spans="1:25" x14ac:dyDescent="0.25">
      <c r="A8" t="s">
        <v>50</v>
      </c>
      <c r="B8" t="s">
        <v>79</v>
      </c>
      <c r="C8" s="20">
        <v>20170</v>
      </c>
      <c r="F8" s="21">
        <v>2025</v>
      </c>
      <c r="G8" s="21">
        <v>1</v>
      </c>
      <c r="H8" t="s">
        <v>80</v>
      </c>
      <c r="I8" t="s">
        <v>89</v>
      </c>
      <c r="J8" t="s">
        <v>90</v>
      </c>
      <c r="M8" s="22">
        <v>45680</v>
      </c>
      <c r="N8" t="s">
        <v>55</v>
      </c>
      <c r="O8" t="s">
        <v>56</v>
      </c>
      <c r="P8" t="s">
        <v>57</v>
      </c>
      <c r="Q8" t="s">
        <v>58</v>
      </c>
      <c r="R8" t="s">
        <v>59</v>
      </c>
      <c r="S8" t="s">
        <v>60</v>
      </c>
      <c r="T8" t="s">
        <v>61</v>
      </c>
      <c r="U8" t="s">
        <v>71</v>
      </c>
      <c r="V8" s="22">
        <v>45684</v>
      </c>
      <c r="W8" t="s">
        <v>55</v>
      </c>
      <c r="X8" t="s">
        <v>63</v>
      </c>
      <c r="Y8" t="s">
        <v>91</v>
      </c>
    </row>
    <row r="9" spans="1:25" x14ac:dyDescent="0.25">
      <c r="A9" t="s">
        <v>92</v>
      </c>
      <c r="B9" t="s">
        <v>93</v>
      </c>
      <c r="C9" s="20">
        <v>877.5</v>
      </c>
      <c r="F9" s="21">
        <v>2024</v>
      </c>
      <c r="G9" s="21">
        <v>12</v>
      </c>
      <c r="H9" t="s">
        <v>94</v>
      </c>
      <c r="I9" t="s">
        <v>95</v>
      </c>
      <c r="J9" t="s">
        <v>96</v>
      </c>
      <c r="M9" s="22">
        <v>45630</v>
      </c>
      <c r="N9" t="s">
        <v>97</v>
      </c>
      <c r="O9" t="s">
        <v>98</v>
      </c>
      <c r="P9" t="s">
        <v>57</v>
      </c>
      <c r="Q9" t="s">
        <v>58</v>
      </c>
      <c r="R9" t="s">
        <v>59</v>
      </c>
      <c r="S9" t="s">
        <v>99</v>
      </c>
      <c r="T9" t="s">
        <v>61</v>
      </c>
      <c r="U9" t="s">
        <v>100</v>
      </c>
      <c r="V9" s="22">
        <v>45643</v>
      </c>
      <c r="W9" t="s">
        <v>97</v>
      </c>
      <c r="X9" t="s">
        <v>101</v>
      </c>
    </row>
    <row r="10" spans="1:25" x14ac:dyDescent="0.25">
      <c r="A10" t="s">
        <v>92</v>
      </c>
      <c r="B10" t="s">
        <v>93</v>
      </c>
      <c r="C10" s="20">
        <v>850</v>
      </c>
      <c r="F10" s="21">
        <v>2025</v>
      </c>
      <c r="G10" s="21">
        <v>2</v>
      </c>
      <c r="H10" t="s">
        <v>94</v>
      </c>
      <c r="I10" t="s">
        <v>102</v>
      </c>
      <c r="J10" t="s">
        <v>103</v>
      </c>
      <c r="M10" s="22">
        <v>45694</v>
      </c>
      <c r="N10" t="s">
        <v>97</v>
      </c>
      <c r="O10" t="s">
        <v>98</v>
      </c>
      <c r="P10" t="s">
        <v>57</v>
      </c>
      <c r="Q10" t="s">
        <v>58</v>
      </c>
      <c r="R10" t="s">
        <v>59</v>
      </c>
      <c r="S10" t="s">
        <v>99</v>
      </c>
      <c r="T10" t="s">
        <v>61</v>
      </c>
      <c r="U10" t="s">
        <v>104</v>
      </c>
      <c r="V10" s="22">
        <v>45706</v>
      </c>
      <c r="W10" t="s">
        <v>97</v>
      </c>
      <c r="X10" t="s">
        <v>101</v>
      </c>
    </row>
    <row r="11" spans="1:25" x14ac:dyDescent="0.25">
      <c r="A11" t="s">
        <v>92</v>
      </c>
      <c r="B11" t="s">
        <v>93</v>
      </c>
      <c r="C11" s="20">
        <v>306</v>
      </c>
      <c r="F11" s="21">
        <v>2025</v>
      </c>
      <c r="G11" s="21">
        <v>4</v>
      </c>
      <c r="H11" t="s">
        <v>94</v>
      </c>
      <c r="I11" t="s">
        <v>105</v>
      </c>
      <c r="J11" t="s">
        <v>106</v>
      </c>
      <c r="M11" s="22">
        <v>45761</v>
      </c>
      <c r="N11" t="s">
        <v>97</v>
      </c>
      <c r="O11" t="s">
        <v>98</v>
      </c>
      <c r="P11" t="s">
        <v>57</v>
      </c>
      <c r="Q11" t="s">
        <v>58</v>
      </c>
      <c r="R11" t="s">
        <v>59</v>
      </c>
      <c r="S11" t="s">
        <v>99</v>
      </c>
      <c r="T11" t="s">
        <v>61</v>
      </c>
      <c r="U11" t="s">
        <v>107</v>
      </c>
      <c r="V11" s="22">
        <v>45768</v>
      </c>
      <c r="W11" t="s">
        <v>97</v>
      </c>
      <c r="X11" t="s">
        <v>101</v>
      </c>
    </row>
    <row r="13" spans="1:25" x14ac:dyDescent="0.25">
      <c r="B13" s="23" t="s">
        <v>108</v>
      </c>
      <c r="C13" s="24">
        <f>SUM(C2:C11)</f>
        <v>75177.7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C437-2612-47DD-B744-EE1F74CD4394}">
  <dimension ref="A1:C14"/>
  <sheetViews>
    <sheetView workbookViewId="0">
      <selection sqref="A1:XFD1048576"/>
    </sheetView>
  </sheetViews>
  <sheetFormatPr defaultRowHeight="15" x14ac:dyDescent="0.25"/>
  <cols>
    <col min="1" max="1" width="12.7109375" bestFit="1" customWidth="1"/>
    <col min="2" max="2" width="17.28515625" bestFit="1" customWidth="1"/>
    <col min="3" max="3" width="14" bestFit="1" customWidth="1"/>
  </cols>
  <sheetData>
    <row r="1" spans="1:3" x14ac:dyDescent="0.25">
      <c r="A1" s="25"/>
      <c r="B1" s="25"/>
      <c r="C1" s="25"/>
    </row>
    <row r="2" spans="1:3" x14ac:dyDescent="0.25">
      <c r="A2" s="47" t="s">
        <v>9</v>
      </c>
      <c r="B2" s="47"/>
      <c r="C2" s="47"/>
    </row>
    <row r="3" spans="1:3" x14ac:dyDescent="0.25">
      <c r="A3" s="25" t="s">
        <v>109</v>
      </c>
      <c r="B3" s="25" t="s">
        <v>110</v>
      </c>
      <c r="C3" s="25" t="s">
        <v>111</v>
      </c>
    </row>
    <row r="4" spans="1:3" x14ac:dyDescent="0.25">
      <c r="A4" s="26" t="s">
        <v>112</v>
      </c>
      <c r="B4" s="26" t="s">
        <v>113</v>
      </c>
      <c r="C4" s="27">
        <v>110000</v>
      </c>
    </row>
    <row r="5" spans="1:3" x14ac:dyDescent="0.25">
      <c r="A5" s="26" t="s">
        <v>114</v>
      </c>
      <c r="B5" s="26" t="s">
        <v>115</v>
      </c>
      <c r="C5" s="27">
        <v>130000</v>
      </c>
    </row>
    <row r="6" spans="1:3" x14ac:dyDescent="0.25">
      <c r="A6" s="26" t="s">
        <v>116</v>
      </c>
      <c r="B6" s="26" t="s">
        <v>117</v>
      </c>
      <c r="C6" s="27">
        <v>12500</v>
      </c>
    </row>
    <row r="7" spans="1:3" x14ac:dyDescent="0.25">
      <c r="A7" s="26" t="s">
        <v>118</v>
      </c>
      <c r="B7" s="26" t="s">
        <v>119</v>
      </c>
      <c r="C7" s="27">
        <v>50000</v>
      </c>
    </row>
    <row r="8" spans="1:3" x14ac:dyDescent="0.25">
      <c r="A8" s="26"/>
      <c r="B8" s="26"/>
      <c r="C8" s="28"/>
    </row>
    <row r="9" spans="1:3" x14ac:dyDescent="0.25">
      <c r="A9" s="26"/>
      <c r="B9" s="25" t="s">
        <v>120</v>
      </c>
      <c r="C9" s="29">
        <f>SUM(C4:C5,C6:C7)</f>
        <v>302500</v>
      </c>
    </row>
    <row r="10" spans="1:3" x14ac:dyDescent="0.25">
      <c r="A10" s="26"/>
      <c r="B10" s="26"/>
      <c r="C10" s="28"/>
    </row>
    <row r="11" spans="1:3" x14ac:dyDescent="0.25">
      <c r="A11" s="47" t="s">
        <v>8</v>
      </c>
      <c r="B11" s="47"/>
      <c r="C11" s="47"/>
    </row>
    <row r="12" spans="1:3" x14ac:dyDescent="0.25">
      <c r="A12" s="25" t="s">
        <v>109</v>
      </c>
      <c r="B12" s="25" t="s">
        <v>110</v>
      </c>
      <c r="C12" s="25" t="s">
        <v>111</v>
      </c>
    </row>
    <row r="13" spans="1:3" x14ac:dyDescent="0.25">
      <c r="A13" s="26" t="s">
        <v>121</v>
      </c>
      <c r="B13" s="26" t="s">
        <v>92</v>
      </c>
      <c r="C13" s="30">
        <v>425000</v>
      </c>
    </row>
    <row r="14" spans="1:3" x14ac:dyDescent="0.25">
      <c r="C14" s="20"/>
    </row>
  </sheetData>
  <mergeCells count="2">
    <mergeCell ref="A2:C2"/>
    <mergeCell ref="A11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C8B54-0A6F-4CB8-A455-96A221389596}">
  <dimension ref="A1:G57"/>
  <sheetViews>
    <sheetView topLeftCell="A4" workbookViewId="0">
      <selection activeCell="C11" sqref="C11:C30"/>
    </sheetView>
  </sheetViews>
  <sheetFormatPr defaultRowHeight="15" x14ac:dyDescent="0.25"/>
  <cols>
    <col min="1" max="1" width="6.42578125" customWidth="1"/>
    <col min="2" max="2" width="32.7109375" bestFit="1" customWidth="1"/>
    <col min="3" max="3" width="11" customWidth="1"/>
    <col min="4" max="4" width="11.7109375" bestFit="1" customWidth="1"/>
    <col min="5" max="5" width="14" bestFit="1" customWidth="1"/>
    <col min="6" max="6" width="9.28515625" bestFit="1" customWidth="1"/>
    <col min="7" max="7" width="18.28515625" bestFit="1" customWidth="1"/>
    <col min="9" max="9" width="10.5703125" bestFit="1" customWidth="1"/>
    <col min="10" max="10" width="11.28515625" bestFit="1" customWidth="1"/>
  </cols>
  <sheetData>
    <row r="1" spans="1:7" x14ac:dyDescent="0.25">
      <c r="A1" s="50"/>
      <c r="B1" s="50"/>
      <c r="C1" s="50"/>
      <c r="D1" s="1"/>
      <c r="E1" s="1"/>
      <c r="F1" s="1"/>
      <c r="G1" s="31"/>
    </row>
    <row r="2" spans="1:7" x14ac:dyDescent="0.25">
      <c r="A2" s="50" t="s">
        <v>122</v>
      </c>
      <c r="B2" s="50"/>
      <c r="C2" s="50"/>
      <c r="D2" s="1"/>
      <c r="E2" s="1"/>
      <c r="F2" s="1"/>
      <c r="G2" s="32"/>
    </row>
    <row r="3" spans="1:7" x14ac:dyDescent="0.25">
      <c r="A3" s="51"/>
      <c r="B3" s="51"/>
      <c r="C3" s="51"/>
      <c r="D3" s="1"/>
      <c r="E3" s="1"/>
      <c r="F3" s="33"/>
      <c r="G3" s="34"/>
    </row>
    <row r="4" spans="1:7" x14ac:dyDescent="0.25">
      <c r="A4" s="1"/>
      <c r="B4" s="1"/>
      <c r="C4" s="1"/>
      <c r="D4" s="52" t="s">
        <v>123</v>
      </c>
      <c r="E4" s="52"/>
      <c r="F4" s="52"/>
      <c r="G4" s="35" t="s">
        <v>124</v>
      </c>
    </row>
    <row r="5" spans="1:7" x14ac:dyDescent="0.25">
      <c r="A5" s="1"/>
      <c r="B5" s="1"/>
      <c r="C5" s="1"/>
      <c r="D5" s="48" t="s">
        <v>125</v>
      </c>
      <c r="E5" s="48"/>
      <c r="F5" s="48"/>
      <c r="G5" s="36">
        <f>G31</f>
        <v>660582.88199999998</v>
      </c>
    </row>
    <row r="6" spans="1:7" x14ac:dyDescent="0.25">
      <c r="A6" s="1"/>
      <c r="B6" s="1"/>
      <c r="C6" s="1"/>
      <c r="D6" s="48" t="s">
        <v>126</v>
      </c>
      <c r="E6" s="48"/>
      <c r="F6" s="48"/>
      <c r="G6" s="36">
        <f>G56</f>
        <v>197188.92000000004</v>
      </c>
    </row>
    <row r="7" spans="1:7" x14ac:dyDescent="0.25">
      <c r="A7" s="1"/>
      <c r="B7" s="1"/>
      <c r="C7" s="1"/>
      <c r="D7" s="48" t="s">
        <v>127</v>
      </c>
      <c r="E7" s="48"/>
      <c r="F7" s="48"/>
      <c r="G7" s="36">
        <f>E31+(E56*2)</f>
        <v>351653.57400000002</v>
      </c>
    </row>
    <row r="8" spans="1:7" x14ac:dyDescent="0.25">
      <c r="A8" s="1"/>
      <c r="B8" s="1"/>
      <c r="C8" s="1"/>
      <c r="D8" s="7"/>
      <c r="E8" s="7"/>
      <c r="F8" s="7"/>
      <c r="G8" s="32"/>
    </row>
    <row r="9" spans="1:7" x14ac:dyDescent="0.25">
      <c r="A9" s="49" t="s">
        <v>128</v>
      </c>
      <c r="B9" s="49"/>
      <c r="C9" s="1"/>
      <c r="D9" s="1"/>
      <c r="E9" s="1"/>
      <c r="F9" s="1"/>
      <c r="G9" s="1"/>
    </row>
    <row r="10" spans="1:7" s="40" customFormat="1" ht="39" x14ac:dyDescent="0.25">
      <c r="A10" s="37"/>
      <c r="B10" s="38" t="s">
        <v>129</v>
      </c>
      <c r="C10" s="39" t="s">
        <v>130</v>
      </c>
      <c r="D10" s="39" t="s">
        <v>131</v>
      </c>
      <c r="E10" s="39" t="s">
        <v>132</v>
      </c>
      <c r="F10" s="39" t="s">
        <v>133</v>
      </c>
      <c r="G10" s="31" t="s">
        <v>134</v>
      </c>
    </row>
    <row r="11" spans="1:7" x14ac:dyDescent="0.25">
      <c r="A11" s="41">
        <v>1</v>
      </c>
      <c r="B11" s="37" t="s">
        <v>135</v>
      </c>
      <c r="C11" s="7">
        <v>6.7</v>
      </c>
      <c r="D11" s="42">
        <v>2352</v>
      </c>
      <c r="E11" s="32">
        <f>C11*D11</f>
        <v>15758.4</v>
      </c>
      <c r="F11" s="7">
        <v>3</v>
      </c>
      <c r="G11" s="32">
        <f>E11*F11</f>
        <v>47275.199999999997</v>
      </c>
    </row>
    <row r="12" spans="1:7" x14ac:dyDescent="0.25">
      <c r="A12" s="41">
        <v>2</v>
      </c>
      <c r="B12" s="37" t="s">
        <v>136</v>
      </c>
      <c r="C12" s="44">
        <v>6.7</v>
      </c>
      <c r="D12" s="42">
        <v>2540.16</v>
      </c>
      <c r="E12" s="32">
        <f t="shared" ref="E12:E30" si="0">C12*D12</f>
        <v>17019.072</v>
      </c>
      <c r="F12" s="7">
        <v>3</v>
      </c>
      <c r="G12" s="32">
        <f t="shared" ref="G12:G30" si="1">E12*F12</f>
        <v>51057.216</v>
      </c>
    </row>
    <row r="13" spans="1:7" x14ac:dyDescent="0.25">
      <c r="A13" s="41">
        <v>3</v>
      </c>
      <c r="B13" s="37" t="s">
        <v>137</v>
      </c>
      <c r="C13" s="44">
        <v>6.7</v>
      </c>
      <c r="D13" s="42">
        <v>2021.43</v>
      </c>
      <c r="E13" s="32">
        <f>C13*D13</f>
        <v>13543.581</v>
      </c>
      <c r="F13" s="7">
        <v>3</v>
      </c>
      <c r="G13" s="32">
        <f>E13*F13</f>
        <v>40630.743000000002</v>
      </c>
    </row>
    <row r="14" spans="1:7" x14ac:dyDescent="0.25">
      <c r="A14" s="41">
        <v>4</v>
      </c>
      <c r="B14" s="37" t="s">
        <v>138</v>
      </c>
      <c r="C14" s="44">
        <v>6.7</v>
      </c>
      <c r="D14" s="42">
        <v>1008</v>
      </c>
      <c r="E14" s="32">
        <f>C14*D14</f>
        <v>6753.6</v>
      </c>
      <c r="F14" s="7">
        <v>3</v>
      </c>
      <c r="G14" s="32">
        <f>E14*F14</f>
        <v>20260.800000000003</v>
      </c>
    </row>
    <row r="15" spans="1:7" x14ac:dyDescent="0.25">
      <c r="A15" s="41">
        <v>5</v>
      </c>
      <c r="B15" s="37" t="s">
        <v>139</v>
      </c>
      <c r="C15" s="44">
        <v>6.7</v>
      </c>
      <c r="D15" s="42">
        <v>1892</v>
      </c>
      <c r="E15" s="32">
        <f t="shared" si="0"/>
        <v>12676.4</v>
      </c>
      <c r="F15" s="7">
        <v>3</v>
      </c>
      <c r="G15" s="32">
        <f t="shared" si="1"/>
        <v>38029.199999999997</v>
      </c>
    </row>
    <row r="16" spans="1:7" x14ac:dyDescent="0.25">
      <c r="A16" s="41">
        <v>6</v>
      </c>
      <c r="B16" s="37" t="s">
        <v>140</v>
      </c>
      <c r="C16" s="44">
        <v>6.7</v>
      </c>
      <c r="D16" s="42">
        <v>1517.04</v>
      </c>
      <c r="E16" s="32">
        <f t="shared" si="0"/>
        <v>10164.168</v>
      </c>
      <c r="F16" s="7">
        <v>3</v>
      </c>
      <c r="G16" s="32">
        <f t="shared" si="1"/>
        <v>30492.504000000001</v>
      </c>
    </row>
    <row r="17" spans="1:7" x14ac:dyDescent="0.25">
      <c r="A17" s="41">
        <v>7</v>
      </c>
      <c r="B17" s="37" t="s">
        <v>141</v>
      </c>
      <c r="C17" s="44">
        <v>6.7</v>
      </c>
      <c r="D17" s="42">
        <v>1344</v>
      </c>
      <c r="E17" s="32">
        <f t="shared" si="0"/>
        <v>9004.8000000000011</v>
      </c>
      <c r="F17" s="7">
        <v>3</v>
      </c>
      <c r="G17" s="32">
        <f t="shared" si="1"/>
        <v>27014.400000000001</v>
      </c>
    </row>
    <row r="18" spans="1:7" x14ac:dyDescent="0.25">
      <c r="A18" s="41">
        <v>8</v>
      </c>
      <c r="B18" s="37" t="s">
        <v>142</v>
      </c>
      <c r="C18" s="44">
        <v>6.7</v>
      </c>
      <c r="D18" s="42">
        <v>1060.3800000000001</v>
      </c>
      <c r="E18" s="32">
        <f t="shared" si="0"/>
        <v>7104.5460000000012</v>
      </c>
      <c r="F18" s="7">
        <v>3</v>
      </c>
      <c r="G18" s="32">
        <f t="shared" si="1"/>
        <v>21313.638000000003</v>
      </c>
    </row>
    <row r="19" spans="1:7" x14ac:dyDescent="0.25">
      <c r="A19" s="41">
        <v>9</v>
      </c>
      <c r="B19" s="37" t="s">
        <v>143</v>
      </c>
      <c r="C19" s="44">
        <v>6.7</v>
      </c>
      <c r="D19" s="42">
        <v>1701</v>
      </c>
      <c r="E19" s="32">
        <f t="shared" si="0"/>
        <v>11396.7</v>
      </c>
      <c r="F19" s="7">
        <v>3</v>
      </c>
      <c r="G19" s="32">
        <f t="shared" si="1"/>
        <v>34190.100000000006</v>
      </c>
    </row>
    <row r="20" spans="1:7" x14ac:dyDescent="0.25">
      <c r="A20" s="41">
        <v>10</v>
      </c>
      <c r="B20" s="37" t="s">
        <v>144</v>
      </c>
      <c r="C20" s="44">
        <v>6.7</v>
      </c>
      <c r="D20" s="42">
        <v>1242.3599999999999</v>
      </c>
      <c r="E20" s="32">
        <f t="shared" si="0"/>
        <v>8323.8119999999999</v>
      </c>
      <c r="F20" s="7">
        <v>3</v>
      </c>
      <c r="G20" s="32">
        <f t="shared" si="1"/>
        <v>24971.436000000002</v>
      </c>
    </row>
    <row r="21" spans="1:7" x14ac:dyDescent="0.25">
      <c r="A21" s="41">
        <v>11</v>
      </c>
      <c r="B21" s="37" t="s">
        <v>145</v>
      </c>
      <c r="C21" s="44">
        <v>6.7</v>
      </c>
      <c r="D21" s="42">
        <v>2765.12</v>
      </c>
      <c r="E21" s="32">
        <f t="shared" si="0"/>
        <v>18526.304</v>
      </c>
      <c r="F21" s="7">
        <v>3</v>
      </c>
      <c r="G21" s="32">
        <f t="shared" si="1"/>
        <v>55578.911999999997</v>
      </c>
    </row>
    <row r="22" spans="1:7" x14ac:dyDescent="0.25">
      <c r="A22" s="41">
        <v>12</v>
      </c>
      <c r="B22" s="37" t="s">
        <v>146</v>
      </c>
      <c r="C22" s="44">
        <v>6.7</v>
      </c>
      <c r="D22" s="42">
        <v>1892</v>
      </c>
      <c r="E22" s="32">
        <f t="shared" si="0"/>
        <v>12676.4</v>
      </c>
      <c r="F22" s="7">
        <v>3</v>
      </c>
      <c r="G22" s="32">
        <f t="shared" si="1"/>
        <v>38029.199999999997</v>
      </c>
    </row>
    <row r="23" spans="1:7" x14ac:dyDescent="0.25">
      <c r="A23" s="41">
        <v>13</v>
      </c>
      <c r="B23" s="37" t="s">
        <v>147</v>
      </c>
      <c r="C23" s="44">
        <v>6.7</v>
      </c>
      <c r="D23" s="42">
        <v>2631.6</v>
      </c>
      <c r="E23" s="32">
        <f t="shared" si="0"/>
        <v>17631.72</v>
      </c>
      <c r="F23" s="7">
        <v>3</v>
      </c>
      <c r="G23" s="32">
        <f t="shared" si="1"/>
        <v>52895.16</v>
      </c>
    </row>
    <row r="24" spans="1:7" ht="26.25" x14ac:dyDescent="0.25">
      <c r="A24" s="41">
        <v>14</v>
      </c>
      <c r="B24" s="37" t="s">
        <v>148</v>
      </c>
      <c r="C24" s="44">
        <v>6.7</v>
      </c>
      <c r="D24" s="42">
        <v>2786.4</v>
      </c>
      <c r="E24" s="32">
        <f t="shared" si="0"/>
        <v>18668.88</v>
      </c>
      <c r="F24" s="7">
        <v>3</v>
      </c>
      <c r="G24" s="32">
        <f t="shared" si="1"/>
        <v>56006.64</v>
      </c>
    </row>
    <row r="25" spans="1:7" x14ac:dyDescent="0.25">
      <c r="A25" s="41">
        <v>15</v>
      </c>
      <c r="B25" s="37" t="s">
        <v>149</v>
      </c>
      <c r="C25" s="44">
        <v>6.7</v>
      </c>
      <c r="D25" s="42">
        <v>882</v>
      </c>
      <c r="E25" s="32">
        <f>C25*D25</f>
        <v>5909.4000000000005</v>
      </c>
      <c r="F25" s="7">
        <v>3</v>
      </c>
      <c r="G25" s="32">
        <f>E25*F25</f>
        <v>17728.2</v>
      </c>
    </row>
    <row r="26" spans="1:7" x14ac:dyDescent="0.25">
      <c r="A26" s="41">
        <v>16</v>
      </c>
      <c r="B26" s="37" t="s">
        <v>150</v>
      </c>
      <c r="C26" s="44">
        <v>6.7</v>
      </c>
      <c r="D26" s="42">
        <v>1227.57</v>
      </c>
      <c r="E26" s="32">
        <f t="shared" si="0"/>
        <v>8224.7189999999991</v>
      </c>
      <c r="F26" s="7">
        <v>3</v>
      </c>
      <c r="G26" s="32">
        <f t="shared" si="1"/>
        <v>24674.156999999999</v>
      </c>
    </row>
    <row r="27" spans="1:7" x14ac:dyDescent="0.25">
      <c r="A27" s="41">
        <v>17</v>
      </c>
      <c r="B27" s="37" t="s">
        <v>151</v>
      </c>
      <c r="C27" s="44">
        <v>6.7</v>
      </c>
      <c r="D27" s="42">
        <v>748.44</v>
      </c>
      <c r="E27" s="32">
        <f t="shared" si="0"/>
        <v>5014.5480000000007</v>
      </c>
      <c r="F27" s="7">
        <v>3</v>
      </c>
      <c r="G27" s="32">
        <f t="shared" si="1"/>
        <v>15043.644000000002</v>
      </c>
    </row>
    <row r="28" spans="1:7" x14ac:dyDescent="0.25">
      <c r="A28" s="41">
        <v>18</v>
      </c>
      <c r="B28" s="37" t="s">
        <v>152</v>
      </c>
      <c r="C28" s="44">
        <v>6.7</v>
      </c>
      <c r="D28" s="42">
        <v>685.44</v>
      </c>
      <c r="E28" s="32">
        <f t="shared" si="0"/>
        <v>4592.4480000000003</v>
      </c>
      <c r="F28" s="7">
        <v>3</v>
      </c>
      <c r="G28" s="32">
        <f t="shared" si="1"/>
        <v>13777.344000000001</v>
      </c>
    </row>
    <row r="29" spans="1:7" x14ac:dyDescent="0.25">
      <c r="A29" s="41">
        <v>19</v>
      </c>
      <c r="B29" s="37" t="s">
        <v>153</v>
      </c>
      <c r="C29" s="44">
        <v>6.7</v>
      </c>
      <c r="D29" s="42">
        <v>803.88</v>
      </c>
      <c r="E29" s="32">
        <f t="shared" si="0"/>
        <v>5385.9960000000001</v>
      </c>
      <c r="F29" s="7">
        <v>3</v>
      </c>
      <c r="G29" s="32">
        <f t="shared" si="1"/>
        <v>16157.988000000001</v>
      </c>
    </row>
    <row r="30" spans="1:7" x14ac:dyDescent="0.25">
      <c r="A30" s="41">
        <v>20</v>
      </c>
      <c r="B30" s="37" t="s">
        <v>154</v>
      </c>
      <c r="C30" s="44">
        <v>6.7</v>
      </c>
      <c r="D30" s="42">
        <v>1764</v>
      </c>
      <c r="E30" s="32">
        <f t="shared" si="0"/>
        <v>11818.800000000001</v>
      </c>
      <c r="F30" s="7">
        <v>3</v>
      </c>
      <c r="G30" s="32">
        <f t="shared" si="1"/>
        <v>35456.400000000001</v>
      </c>
    </row>
    <row r="31" spans="1:7" ht="15.75" thickBot="1" x14ac:dyDescent="0.3">
      <c r="A31" s="33" t="s">
        <v>120</v>
      </c>
      <c r="B31" s="1"/>
      <c r="C31" s="1"/>
      <c r="D31" s="32">
        <f>SUM(D11:D30)</f>
        <v>32864.82</v>
      </c>
      <c r="E31" s="43">
        <f>SUM(E11:E30)</f>
        <v>220194.29400000005</v>
      </c>
      <c r="F31" s="1"/>
      <c r="G31" s="43">
        <f>SUM(G11:G30)</f>
        <v>660582.88199999998</v>
      </c>
    </row>
    <row r="32" spans="1:7" ht="15.75" thickTop="1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49" t="s">
        <v>155</v>
      </c>
      <c r="B34" s="49"/>
      <c r="C34" s="1"/>
      <c r="D34" s="1"/>
      <c r="E34" s="1"/>
      <c r="F34" s="1"/>
      <c r="G34" s="1"/>
    </row>
    <row r="35" spans="1:7" ht="39" x14ac:dyDescent="0.25">
      <c r="A35" s="37"/>
      <c r="B35" s="38" t="s">
        <v>129</v>
      </c>
      <c r="C35" s="39" t="s">
        <v>130</v>
      </c>
      <c r="D35" s="39" t="s">
        <v>131</v>
      </c>
      <c r="E35" s="39" t="s">
        <v>132</v>
      </c>
      <c r="F35" s="39" t="s">
        <v>133</v>
      </c>
      <c r="G35" s="31" t="s">
        <v>134</v>
      </c>
    </row>
    <row r="36" spans="1:7" x14ac:dyDescent="0.25">
      <c r="A36" s="41">
        <v>1</v>
      </c>
      <c r="B36" s="37" t="s">
        <v>135</v>
      </c>
      <c r="C36" s="7">
        <v>2</v>
      </c>
      <c r="D36" s="42">
        <v>2352</v>
      </c>
      <c r="E36" s="32">
        <f>C36*D36</f>
        <v>4704</v>
      </c>
      <c r="F36" s="7">
        <v>3</v>
      </c>
      <c r="G36" s="32">
        <f>E36*F36</f>
        <v>14112</v>
      </c>
    </row>
    <row r="37" spans="1:7" x14ac:dyDescent="0.25">
      <c r="A37" s="41">
        <v>2</v>
      </c>
      <c r="B37" s="37" t="s">
        <v>136</v>
      </c>
      <c r="C37" s="7">
        <v>2</v>
      </c>
      <c r="D37" s="42">
        <v>2540.16</v>
      </c>
      <c r="E37" s="32">
        <f>C37*D37</f>
        <v>5080.32</v>
      </c>
      <c r="F37" s="7">
        <v>3</v>
      </c>
      <c r="G37" s="32">
        <f>E37*F37</f>
        <v>15240.96</v>
      </c>
    </row>
    <row r="38" spans="1:7" x14ac:dyDescent="0.25">
      <c r="A38" s="41">
        <v>3</v>
      </c>
      <c r="B38" s="37" t="s">
        <v>137</v>
      </c>
      <c r="C38" s="7">
        <v>2</v>
      </c>
      <c r="D38" s="42">
        <v>2021.43</v>
      </c>
      <c r="E38" s="32">
        <f>C38*D38</f>
        <v>4042.86</v>
      </c>
      <c r="F38" s="7">
        <v>3</v>
      </c>
      <c r="G38" s="32">
        <f>E38*F38</f>
        <v>12128.58</v>
      </c>
    </row>
    <row r="39" spans="1:7" x14ac:dyDescent="0.25">
      <c r="A39" s="41">
        <v>4</v>
      </c>
      <c r="B39" s="37" t="s">
        <v>138</v>
      </c>
      <c r="C39" s="7">
        <v>2</v>
      </c>
      <c r="D39" s="42">
        <v>1008</v>
      </c>
      <c r="E39" s="32">
        <f>C39*D39</f>
        <v>2016</v>
      </c>
      <c r="F39" s="7">
        <v>3</v>
      </c>
      <c r="G39" s="32">
        <f>E39*F39</f>
        <v>6048</v>
      </c>
    </row>
    <row r="40" spans="1:7" x14ac:dyDescent="0.25">
      <c r="A40" s="41">
        <v>5</v>
      </c>
      <c r="B40" s="37" t="s">
        <v>139</v>
      </c>
      <c r="C40" s="7">
        <v>2</v>
      </c>
      <c r="D40" s="42">
        <v>1892</v>
      </c>
      <c r="E40" s="32">
        <f t="shared" ref="E40:E55" si="2">C40*D40</f>
        <v>3784</v>
      </c>
      <c r="F40" s="7">
        <v>3</v>
      </c>
      <c r="G40" s="32">
        <f t="shared" ref="G40:G55" si="3">E40*F40</f>
        <v>11352</v>
      </c>
    </row>
    <row r="41" spans="1:7" x14ac:dyDescent="0.25">
      <c r="A41" s="41">
        <v>6</v>
      </c>
      <c r="B41" s="37" t="s">
        <v>140</v>
      </c>
      <c r="C41" s="7">
        <v>2</v>
      </c>
      <c r="D41" s="42">
        <v>1517.04</v>
      </c>
      <c r="E41" s="32">
        <f t="shared" si="2"/>
        <v>3034.08</v>
      </c>
      <c r="F41" s="7">
        <v>3</v>
      </c>
      <c r="G41" s="32">
        <f t="shared" si="3"/>
        <v>9102.24</v>
      </c>
    </row>
    <row r="42" spans="1:7" x14ac:dyDescent="0.25">
      <c r="A42" s="41">
        <v>7</v>
      </c>
      <c r="B42" s="37" t="s">
        <v>141</v>
      </c>
      <c r="C42" s="7">
        <v>2</v>
      </c>
      <c r="D42" s="42">
        <v>1344</v>
      </c>
      <c r="E42" s="32">
        <f t="shared" si="2"/>
        <v>2688</v>
      </c>
      <c r="F42" s="7">
        <v>3</v>
      </c>
      <c r="G42" s="32">
        <f t="shared" si="3"/>
        <v>8064</v>
      </c>
    </row>
    <row r="43" spans="1:7" x14ac:dyDescent="0.25">
      <c r="A43" s="41">
        <v>8</v>
      </c>
      <c r="B43" s="37" t="s">
        <v>142</v>
      </c>
      <c r="C43" s="7">
        <v>2</v>
      </c>
      <c r="D43" s="42">
        <v>1060.3800000000001</v>
      </c>
      <c r="E43" s="32">
        <f t="shared" si="2"/>
        <v>2120.7600000000002</v>
      </c>
      <c r="F43" s="7">
        <v>3</v>
      </c>
      <c r="G43" s="32">
        <f t="shared" si="3"/>
        <v>6362.2800000000007</v>
      </c>
    </row>
    <row r="44" spans="1:7" x14ac:dyDescent="0.25">
      <c r="A44" s="41">
        <v>9</v>
      </c>
      <c r="B44" s="37" t="s">
        <v>143</v>
      </c>
      <c r="C44" s="7">
        <v>2</v>
      </c>
      <c r="D44" s="42">
        <v>1701</v>
      </c>
      <c r="E44" s="32">
        <f t="shared" si="2"/>
        <v>3402</v>
      </c>
      <c r="F44" s="7">
        <v>3</v>
      </c>
      <c r="G44" s="32">
        <f t="shared" si="3"/>
        <v>10206</v>
      </c>
    </row>
    <row r="45" spans="1:7" x14ac:dyDescent="0.25">
      <c r="A45" s="41">
        <v>10</v>
      </c>
      <c r="B45" s="37" t="s">
        <v>144</v>
      </c>
      <c r="C45" s="7">
        <v>2</v>
      </c>
      <c r="D45" s="42">
        <v>1242.3599999999999</v>
      </c>
      <c r="E45" s="32">
        <f t="shared" si="2"/>
        <v>2484.7199999999998</v>
      </c>
      <c r="F45" s="7">
        <v>3</v>
      </c>
      <c r="G45" s="32">
        <f t="shared" si="3"/>
        <v>7454.16</v>
      </c>
    </row>
    <row r="46" spans="1:7" x14ac:dyDescent="0.25">
      <c r="A46" s="41">
        <v>11</v>
      </c>
      <c r="B46" s="37" t="s">
        <v>145</v>
      </c>
      <c r="C46" s="7">
        <v>2</v>
      </c>
      <c r="D46" s="42">
        <v>2765.12</v>
      </c>
      <c r="E46" s="32">
        <f t="shared" si="2"/>
        <v>5530.24</v>
      </c>
      <c r="F46" s="7">
        <v>3</v>
      </c>
      <c r="G46" s="32">
        <f t="shared" si="3"/>
        <v>16590.72</v>
      </c>
    </row>
    <row r="47" spans="1:7" x14ac:dyDescent="0.25">
      <c r="A47" s="41">
        <v>12</v>
      </c>
      <c r="B47" s="37" t="s">
        <v>146</v>
      </c>
      <c r="C47" s="7">
        <v>2</v>
      </c>
      <c r="D47" s="42">
        <v>1892</v>
      </c>
      <c r="E47" s="32">
        <f t="shared" si="2"/>
        <v>3784</v>
      </c>
      <c r="F47" s="7">
        <v>3</v>
      </c>
      <c r="G47" s="32">
        <f t="shared" si="3"/>
        <v>11352</v>
      </c>
    </row>
    <row r="48" spans="1:7" x14ac:dyDescent="0.25">
      <c r="A48" s="41">
        <v>13</v>
      </c>
      <c r="B48" s="37" t="s">
        <v>147</v>
      </c>
      <c r="C48" s="7">
        <v>2</v>
      </c>
      <c r="D48" s="42">
        <v>2631.6</v>
      </c>
      <c r="E48" s="32">
        <f t="shared" si="2"/>
        <v>5263.2</v>
      </c>
      <c r="F48" s="7">
        <v>3</v>
      </c>
      <c r="G48" s="32">
        <f t="shared" si="3"/>
        <v>15789.599999999999</v>
      </c>
    </row>
    <row r="49" spans="1:7" ht="26.25" x14ac:dyDescent="0.25">
      <c r="A49" s="41">
        <v>14</v>
      </c>
      <c r="B49" s="37" t="s">
        <v>148</v>
      </c>
      <c r="C49" s="7">
        <v>2</v>
      </c>
      <c r="D49" s="42">
        <v>2786.4</v>
      </c>
      <c r="E49" s="32">
        <f t="shared" si="2"/>
        <v>5572.8</v>
      </c>
      <c r="F49" s="7">
        <v>3</v>
      </c>
      <c r="G49" s="32">
        <f t="shared" si="3"/>
        <v>16718.400000000001</v>
      </c>
    </row>
    <row r="50" spans="1:7" x14ac:dyDescent="0.25">
      <c r="A50" s="41">
        <v>15</v>
      </c>
      <c r="B50" s="37" t="s">
        <v>149</v>
      </c>
      <c r="C50" s="7">
        <v>2</v>
      </c>
      <c r="D50" s="42">
        <v>882</v>
      </c>
      <c r="E50" s="32">
        <f t="shared" si="2"/>
        <v>1764</v>
      </c>
      <c r="F50" s="7">
        <v>3</v>
      </c>
      <c r="G50" s="32">
        <f t="shared" si="3"/>
        <v>5292</v>
      </c>
    </row>
    <row r="51" spans="1:7" x14ac:dyDescent="0.25">
      <c r="A51" s="41">
        <v>16</v>
      </c>
      <c r="B51" s="37" t="s">
        <v>150</v>
      </c>
      <c r="C51" s="7">
        <v>2</v>
      </c>
      <c r="D51" s="42">
        <v>1227.57</v>
      </c>
      <c r="E51" s="32">
        <f t="shared" si="2"/>
        <v>2455.14</v>
      </c>
      <c r="F51" s="7">
        <v>3</v>
      </c>
      <c r="G51" s="32">
        <f t="shared" si="3"/>
        <v>7365.42</v>
      </c>
    </row>
    <row r="52" spans="1:7" x14ac:dyDescent="0.25">
      <c r="A52" s="41">
        <v>17</v>
      </c>
      <c r="B52" s="37" t="s">
        <v>151</v>
      </c>
      <c r="C52" s="7">
        <v>2</v>
      </c>
      <c r="D52" s="42">
        <v>748.44</v>
      </c>
      <c r="E52" s="32">
        <f t="shared" si="2"/>
        <v>1496.88</v>
      </c>
      <c r="F52" s="7">
        <v>3</v>
      </c>
      <c r="G52" s="32">
        <f t="shared" si="3"/>
        <v>4490.6400000000003</v>
      </c>
    </row>
    <row r="53" spans="1:7" x14ac:dyDescent="0.25">
      <c r="A53" s="41">
        <v>18</v>
      </c>
      <c r="B53" s="37" t="s">
        <v>152</v>
      </c>
      <c r="C53" s="7">
        <v>2</v>
      </c>
      <c r="D53" s="42">
        <v>685.44</v>
      </c>
      <c r="E53" s="32">
        <f t="shared" si="2"/>
        <v>1370.88</v>
      </c>
      <c r="F53" s="7">
        <v>3</v>
      </c>
      <c r="G53" s="32">
        <f t="shared" si="3"/>
        <v>4112.6400000000003</v>
      </c>
    </row>
    <row r="54" spans="1:7" x14ac:dyDescent="0.25">
      <c r="A54" s="41">
        <v>19</v>
      </c>
      <c r="B54" s="37" t="s">
        <v>153</v>
      </c>
      <c r="C54" s="7">
        <v>2</v>
      </c>
      <c r="D54" s="42">
        <v>803.88</v>
      </c>
      <c r="E54" s="32">
        <f t="shared" si="2"/>
        <v>1607.76</v>
      </c>
      <c r="F54" s="7">
        <v>3</v>
      </c>
      <c r="G54" s="32">
        <f t="shared" si="3"/>
        <v>4823.28</v>
      </c>
    </row>
    <row r="55" spans="1:7" x14ac:dyDescent="0.25">
      <c r="A55" s="41">
        <v>20</v>
      </c>
      <c r="B55" s="37" t="s">
        <v>154</v>
      </c>
      <c r="C55" s="7">
        <v>2</v>
      </c>
      <c r="D55" s="42">
        <v>1764</v>
      </c>
      <c r="E55" s="32">
        <f t="shared" si="2"/>
        <v>3528</v>
      </c>
      <c r="F55" s="7">
        <v>3</v>
      </c>
      <c r="G55" s="32">
        <f t="shared" si="3"/>
        <v>10584</v>
      </c>
    </row>
    <row r="56" spans="1:7" ht="15.75" thickBot="1" x14ac:dyDescent="0.3">
      <c r="A56" s="33" t="s">
        <v>120</v>
      </c>
      <c r="B56" s="1"/>
      <c r="C56" s="1"/>
      <c r="D56" s="32">
        <f>SUM(D36:D55)</f>
        <v>32864.82</v>
      </c>
      <c r="E56" s="43">
        <f>SUM(E36:E55)</f>
        <v>65729.64</v>
      </c>
      <c r="F56" s="1"/>
      <c r="G56" s="43">
        <f>SUM(G36:G55)</f>
        <v>197188.92000000004</v>
      </c>
    </row>
    <row r="57" spans="1:7" ht="15.75" thickTop="1" x14ac:dyDescent="0.25"/>
  </sheetData>
  <mergeCells count="9">
    <mergeCell ref="D7:F7"/>
    <mergeCell ref="A9:B9"/>
    <mergeCell ref="A34:B34"/>
    <mergeCell ref="A1:C1"/>
    <mergeCell ref="A2:C2"/>
    <mergeCell ref="A3:C3"/>
    <mergeCell ref="D4:F4"/>
    <mergeCell ref="D5:F5"/>
    <mergeCell ref="D6:F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ODM3ODE8L1VzZXJOYW1lPjxEYXRlVGltZT43LzE2LzIwMjUgMTI6NTg6MzEgUE08L0RhdGVUaW1lPjxMYWJlbFN0cmluZz5BRVAgSW50ZXJuYWw8L0xhYmVsU3RyaW5nPjwvaXRlbT48L2xhYmVsSGlzdG9yeT4=</Value>
</WrappedLabelHistor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93310F02-D49A-4B30-9E7B-1127E5A613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519FBB-900A-4C2A-ACF9-05FEDC7816C0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b6888f76-1100-40b0-929b-1efe9044426d"/>
    <ds:schemaRef ds:uri="f88ffb1c-9230-4705-a789-27bae69f582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6F13E6-EC9A-4D7B-8B17-1E43271FE30A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D0D8224C-AE44-4FD9-97C3-5C15F84DE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85C0E00-697F-4D0E-A5EC-CD70618F24B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W23 - Rate Case Expense</vt:lpstr>
      <vt:lpstr>TY expense</vt:lpstr>
      <vt:lpstr>Estimated costs</vt:lpstr>
      <vt:lpstr>Publication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J.D. Cullop</dc:creator>
  <cp:lastModifiedBy>J.D. Cullop</cp:lastModifiedBy>
  <dcterms:created xsi:type="dcterms:W3CDTF">2025-07-16T12:54:23Z</dcterms:created>
  <dcterms:modified xsi:type="dcterms:W3CDTF">2025-09-09T20:12:39Z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07806fbc-4219-4359-9785-08386fa4bf62</vt:lpwstr>
  </property>
  <property fmtid="{D5CDD505-2E9C-101B-9397-08002B2CF9AE}" pid="3" name="bjClsUserRVM">
    <vt:lpwstr>[]</vt:lpwstr>
  </property>
  <property fmtid="{D5CDD505-2E9C-101B-9397-08002B2CF9AE}" pid="4" name="bjSaver">
    <vt:lpwstr>U7bCFXZ+jPoRXT7ibvnAQbE5NnsCQXB+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{7C6F13E6-EC9A-4D7B-8B17-1E43271FE30A}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